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L093\Downloads\"/>
    </mc:Choice>
  </mc:AlternateContent>
  <xr:revisionPtr revIDLastSave="0" documentId="8_{740ED8EF-D51E-D848-A6CC-1AAD92CCACBE}" xr6:coauthVersionLast="47" xr6:coauthVersionMax="47" xr10:uidLastSave="{00000000-0000-0000-0000-000000000000}"/>
  <bookViews>
    <workbookView xWindow="-120" yWindow="-120" windowWidth="20730" windowHeight="11040" xr2:uid="{1F21D3D6-01D8-4145-A713-356765FFCF39}"/>
  </bookViews>
  <sheets>
    <sheet name="Contraproposta" sheetId="1" r:id="rId1"/>
    <sheet name="Base" sheetId="2" r:id="rId2"/>
  </sheet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8" i="1" l="1"/>
  <c r="C58" i="1"/>
  <c r="D58" i="1"/>
  <c r="E58" i="1"/>
  <c r="F58" i="1"/>
  <c r="H58" i="1"/>
  <c r="L58" i="1"/>
  <c r="B57" i="1"/>
  <c r="C57" i="1"/>
  <c r="D57" i="1"/>
  <c r="E57" i="1"/>
  <c r="F57" i="1"/>
  <c r="H57" i="1"/>
  <c r="L57" i="1"/>
  <c r="C56" i="1"/>
  <c r="D56" i="1"/>
  <c r="E56" i="1"/>
  <c r="L56" i="1"/>
  <c r="B55" i="1"/>
  <c r="C55" i="1"/>
  <c r="D55" i="1"/>
  <c r="E55" i="1"/>
  <c r="F55" i="1"/>
  <c r="H55" i="1"/>
  <c r="L55" i="1"/>
  <c r="C54" i="1"/>
  <c r="D54" i="1"/>
  <c r="E54" i="1"/>
  <c r="F54" i="1"/>
  <c r="H54" i="1"/>
  <c r="L54" i="1"/>
  <c r="C53" i="1"/>
  <c r="D53" i="1"/>
  <c r="E53" i="1"/>
  <c r="F53" i="1"/>
  <c r="H53" i="1"/>
  <c r="L53" i="1"/>
  <c r="C52" i="1"/>
  <c r="D52" i="1"/>
  <c r="E52" i="1"/>
  <c r="F52" i="1"/>
  <c r="H52" i="1"/>
  <c r="L52" i="1"/>
  <c r="B51" i="1"/>
  <c r="C51" i="1"/>
  <c r="D51" i="1"/>
  <c r="E51" i="1"/>
  <c r="F51" i="1"/>
  <c r="H51" i="1"/>
  <c r="L51" i="1"/>
  <c r="B11" i="1"/>
  <c r="C11" i="1"/>
  <c r="D11" i="1"/>
  <c r="E11" i="1"/>
  <c r="F11" i="1"/>
  <c r="B12" i="1"/>
  <c r="C12" i="1"/>
  <c r="D12" i="1"/>
  <c r="E12" i="1"/>
  <c r="L12" i="1"/>
  <c r="B13" i="1"/>
  <c r="C13" i="1"/>
  <c r="D13" i="1"/>
  <c r="E13" i="1"/>
  <c r="L13" i="1"/>
  <c r="B14" i="1"/>
  <c r="C14" i="1"/>
  <c r="D14" i="1"/>
  <c r="E14" i="1"/>
  <c r="L14" i="1"/>
  <c r="D10"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B10" i="1"/>
  <c r="C10"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F14" i="1"/>
  <c r="F13" i="1"/>
  <c r="J11" i="1"/>
  <c r="F12" i="1"/>
  <c r="J14" i="1"/>
  <c r="J13" i="1"/>
  <c r="J12" i="1"/>
  <c r="L11" i="1"/>
  <c r="E46" i="1"/>
  <c r="F46" i="1"/>
  <c r="E45" i="1"/>
  <c r="F45" i="1"/>
  <c r="E44" i="1"/>
  <c r="F44" i="1"/>
  <c r="E43" i="1"/>
  <c r="F43" i="1"/>
  <c r="E42" i="1"/>
  <c r="F42" i="1"/>
  <c r="E41" i="1"/>
  <c r="F41" i="1"/>
  <c r="E40" i="1"/>
  <c r="F40" i="1"/>
  <c r="E39" i="1"/>
  <c r="F39" i="1"/>
  <c r="E37" i="1"/>
  <c r="F37" i="1"/>
  <c r="E38" i="1"/>
  <c r="F38" i="1"/>
  <c r="E33" i="1"/>
  <c r="F33" i="1"/>
  <c r="E32" i="1"/>
  <c r="F32" i="1"/>
  <c r="E34" i="1"/>
  <c r="F34" i="1"/>
  <c r="E35" i="1"/>
  <c r="F35" i="1"/>
  <c r="E36" i="1"/>
  <c r="F36" i="1"/>
  <c r="E31" i="1"/>
  <c r="F31" i="1"/>
  <c r="E30" i="1"/>
  <c r="F30" i="1"/>
  <c r="E21" i="1"/>
  <c r="F21" i="1"/>
  <c r="E47" i="1"/>
  <c r="F47" i="1"/>
  <c r="E48" i="1"/>
  <c r="F48" i="1"/>
  <c r="E50" i="1"/>
  <c r="F50" i="1"/>
  <c r="E49" i="1"/>
  <c r="F49" i="1"/>
  <c r="L34" i="1"/>
  <c r="C24" i="1"/>
  <c r="C15" i="1"/>
  <c r="C40" i="1"/>
  <c r="C32" i="1"/>
  <c r="C23" i="1"/>
  <c r="C48" i="1"/>
  <c r="C45" i="1"/>
  <c r="C37" i="1"/>
  <c r="C49" i="1"/>
  <c r="C22" i="1"/>
  <c r="C42" i="1"/>
  <c r="C34" i="1"/>
  <c r="C29" i="1"/>
  <c r="C20" i="1"/>
  <c r="C39" i="1"/>
  <c r="C31" i="1"/>
  <c r="C28" i="1"/>
  <c r="C19" i="1"/>
  <c r="C47" i="1"/>
  <c r="C44" i="1"/>
  <c r="C36" i="1"/>
  <c r="C46" i="1"/>
  <c r="C27" i="1"/>
  <c r="C18" i="1"/>
  <c r="C41" i="1"/>
  <c r="C33" i="1"/>
  <c r="C26" i="1"/>
  <c r="C17" i="1"/>
  <c r="C50" i="1"/>
  <c r="C38" i="1"/>
  <c r="C30" i="1"/>
  <c r="C25" i="1"/>
  <c r="C16" i="1"/>
  <c r="C43" i="1"/>
  <c r="C35" i="1"/>
  <c r="C21" i="1"/>
  <c r="L21" i="1"/>
  <c r="H21" i="1"/>
  <c r="L46" i="1"/>
  <c r="H46" i="1"/>
  <c r="H50" i="1"/>
  <c r="J44" i="1"/>
  <c r="J36" i="1"/>
  <c r="H42" i="1"/>
  <c r="H34" i="1"/>
  <c r="J45" i="1"/>
  <c r="J37" i="1"/>
  <c r="H49" i="1"/>
  <c r="H40" i="1"/>
  <c r="H32" i="1"/>
  <c r="J43" i="1"/>
  <c r="J35" i="1"/>
  <c r="H48" i="1"/>
  <c r="H39" i="1"/>
  <c r="H31" i="1"/>
  <c r="J42" i="1"/>
  <c r="J34" i="1"/>
  <c r="H33" i="1"/>
  <c r="H47" i="1"/>
  <c r="H38" i="1"/>
  <c r="H30" i="1"/>
  <c r="J50" i="1"/>
  <c r="J41" i="1"/>
  <c r="J33" i="1"/>
  <c r="H45" i="1"/>
  <c r="H37" i="1"/>
  <c r="J49" i="1"/>
  <c r="J40" i="1"/>
  <c r="J32" i="1"/>
  <c r="H41" i="1"/>
  <c r="H44" i="1"/>
  <c r="H36" i="1"/>
  <c r="J48" i="1"/>
  <c r="J39" i="1"/>
  <c r="J31" i="1"/>
  <c r="H43" i="1"/>
  <c r="H35" i="1"/>
  <c r="J47" i="1"/>
  <c r="J38" i="1"/>
  <c r="J30" i="1"/>
  <c r="L49" i="1"/>
  <c r="L30" i="1"/>
  <c r="L31" i="1"/>
  <c r="L32" i="1"/>
  <c r="L33" i="1"/>
  <c r="L35" i="1"/>
  <c r="L36" i="1"/>
  <c r="L37" i="1"/>
  <c r="L38" i="1"/>
  <c r="L39" i="1"/>
  <c r="L40" i="1"/>
  <c r="L41" i="1"/>
  <c r="L42" i="1"/>
  <c r="L43" i="1"/>
  <c r="L44" i="1"/>
  <c r="L45" i="1"/>
  <c r="L47" i="1"/>
  <c r="L48" i="1"/>
  <c r="L50" i="1"/>
  <c r="E15" i="1"/>
  <c r="E27" i="1"/>
  <c r="F27" i="1"/>
  <c r="E16" i="1"/>
  <c r="F16" i="1"/>
  <c r="E28" i="1"/>
  <c r="F28" i="1"/>
  <c r="E20" i="1"/>
  <c r="F20" i="1"/>
  <c r="E23" i="1"/>
  <c r="F23" i="1"/>
  <c r="E29" i="1"/>
  <c r="F29" i="1"/>
  <c r="E17" i="1"/>
  <c r="F17" i="1"/>
  <c r="E25" i="1"/>
  <c r="F25" i="1"/>
  <c r="E18" i="1"/>
  <c r="F18" i="1"/>
  <c r="E24" i="1"/>
  <c r="F24" i="1"/>
  <c r="E10" i="1"/>
  <c r="F10" i="1"/>
  <c r="E22" i="1"/>
  <c r="F22" i="1"/>
  <c r="E26" i="1"/>
  <c r="F26" i="1"/>
  <c r="E19" i="1"/>
  <c r="F19" i="1"/>
  <c r="H15" i="1"/>
  <c r="F15" i="1"/>
  <c r="H20" i="1"/>
  <c r="J20" i="1"/>
  <c r="J10" i="1"/>
  <c r="H10" i="1"/>
  <c r="H28" i="1"/>
  <c r="J28" i="1"/>
  <c r="J24" i="1"/>
  <c r="H24" i="1"/>
  <c r="J16" i="1"/>
  <c r="H16" i="1"/>
  <c r="H27" i="1"/>
  <c r="J27" i="1"/>
  <c r="J26" i="1"/>
  <c r="H26" i="1"/>
  <c r="H18" i="1"/>
  <c r="J18" i="1"/>
  <c r="J15" i="1"/>
  <c r="J22" i="1"/>
  <c r="H22" i="1"/>
  <c r="H25" i="1"/>
  <c r="J25" i="1"/>
  <c r="J17" i="1"/>
  <c r="H17" i="1"/>
  <c r="H19" i="1"/>
  <c r="J19" i="1"/>
  <c r="H29" i="1"/>
  <c r="J29" i="1"/>
  <c r="J23" i="1"/>
  <c r="H23" i="1"/>
  <c r="L19" i="1"/>
  <c r="L17" i="1"/>
  <c r="L26" i="1"/>
  <c r="L29" i="1"/>
  <c r="L22" i="1"/>
  <c r="L23" i="1"/>
  <c r="L20" i="1"/>
  <c r="L28" i="1"/>
  <c r="L24" i="1"/>
  <c r="L16" i="1"/>
  <c r="L18" i="1"/>
  <c r="L27" i="1"/>
  <c r="L25" i="1"/>
  <c r="L15" i="1"/>
  <c r="L10" i="1"/>
  <c r="J21" i="1"/>
  <c r="J46" i="1"/>
  <c r="I58" i="1"/>
  <c r="J58" i="1"/>
  <c r="I55" i="1"/>
  <c r="J55" i="1"/>
  <c r="J51" i="1"/>
  <c r="I51" i="1"/>
  <c r="J52" i="1"/>
  <c r="I52" i="1"/>
  <c r="J53" i="1"/>
  <c r="I53" i="1"/>
  <c r="J54" i="1"/>
  <c r="I54" i="1"/>
  <c r="J56" i="1"/>
  <c r="I56" i="1"/>
  <c r="J57" i="1"/>
  <c r="I57" i="1"/>
</calcChain>
</file>

<file path=xl/sharedStrings.xml><?xml version="1.0" encoding="utf-8"?>
<sst xmlns="http://schemas.openxmlformats.org/spreadsheetml/2006/main" count="1371" uniqueCount="504">
  <si>
    <t>Contraproposta</t>
  </si>
  <si>
    <t>Tuss</t>
  </si>
  <si>
    <t>Procedimento</t>
  </si>
  <si>
    <t>Área Atuação</t>
  </si>
  <si>
    <t>Quantidade de USO</t>
  </si>
  <si>
    <t>A Odontolife Planos Odontológicos agradece o interesse pelo credenciamento, mas esclarece que o preenchimento desta contraproposta não implica em aceitação da nossa parte dos valores solicitados pelo representante legal do estabelecimento. Essa contraproposta será analisada pela equipe interna da Odontolife que poderá aceitar, rejeitar ou propor uma terceira proposta de valores. A Odontolife entende que os valores propostos acima representam a remuneração integral que o profissional deseja pelos procedimentos para se credenciar e que novas solicitações não previstas passarão por nova análise da equipe que poderá chegar a um parecer diferente do inicial.</t>
  </si>
  <si>
    <t>ÁREA</t>
  </si>
  <si>
    <t>TUSS</t>
  </si>
  <si>
    <t>PROCEDIMENTOS ODONTOLÓGICOS</t>
  </si>
  <si>
    <t>Comprovação</t>
  </si>
  <si>
    <t>APLICAÇÃO</t>
  </si>
  <si>
    <t>HMO</t>
  </si>
  <si>
    <t>81000049</t>
  </si>
  <si>
    <t>consulta odontologica de urgencia</t>
  </si>
  <si>
    <t>Não</t>
  </si>
  <si>
    <t>81000057</t>
  </si>
  <si>
    <t>consulta odontologica de urgencia 24hs</t>
  </si>
  <si>
    <t>85100048</t>
  </si>
  <si>
    <t>colagem de fragmentos dentários</t>
  </si>
  <si>
    <t>Foto inicial</t>
  </si>
  <si>
    <t>82000468</t>
  </si>
  <si>
    <t>controle de hemorragia com aplicação de agente hemostático em região buco-maxilo-facial</t>
  </si>
  <si>
    <t>-</t>
  </si>
  <si>
    <t>82000484</t>
  </si>
  <si>
    <t>controle de hemorragia sem aplicação de agente hemostático em região buco-maxilo-facial</t>
  </si>
  <si>
    <t>85100056</t>
  </si>
  <si>
    <t>curativo de demora em endodontia</t>
  </si>
  <si>
    <t>RX inicial</t>
  </si>
  <si>
    <t>85300020</t>
  </si>
  <si>
    <t>imobilização dentária em dentes permanentes</t>
  </si>
  <si>
    <t>Foto inicial e Final</t>
  </si>
  <si>
    <t>85000787</t>
  </si>
  <si>
    <t>imobilização dentária em dentes decíduos</t>
  </si>
  <si>
    <t>82001022</t>
  </si>
  <si>
    <t>incisão e drenagem extra-oral de abscesso, hematoma e/ou flegmão da região buco-maxilo-facial</t>
  </si>
  <si>
    <t>82001030</t>
  </si>
  <si>
    <t>incisão e drenagem intra-oral de abscesso, hematoma e/ou flegmão da região buco-maxilo-facial</t>
  </si>
  <si>
    <t>85400467</t>
  </si>
  <si>
    <t>recimentação de trabalho protético</t>
  </si>
  <si>
    <t>82001197</t>
  </si>
  <si>
    <t>redução simples de luxação de articulação têmporo-mandibular (atm)</t>
  </si>
  <si>
    <t>82001251</t>
  </si>
  <si>
    <t>reimplante de dente com contenção</t>
  </si>
  <si>
    <t>Foto inicial na solicitação e foto final na produção(pagamento)</t>
  </si>
  <si>
    <t>85300063</t>
  </si>
  <si>
    <t>tratamento de abscesso periodontal agudo</t>
  </si>
  <si>
    <t>82001650</t>
  </si>
  <si>
    <t>tratamento de alveolite</t>
  </si>
  <si>
    <t>85300080</t>
  </si>
  <si>
    <t>tratamento de pericoronarite</t>
  </si>
  <si>
    <t>tratamento em odontalgia aguda</t>
  </si>
  <si>
    <t>Diagnóstico</t>
  </si>
  <si>
    <t>81000030</t>
  </si>
  <si>
    <t>consulta odontológica</t>
  </si>
  <si>
    <t>81000111</t>
  </si>
  <si>
    <t>diagnóstico anatomopatológico em citologia esfoliativa na região buco-maxilo-facial</t>
  </si>
  <si>
    <t>Anexar laudo laboratorial para produção.</t>
  </si>
  <si>
    <t>81000138</t>
  </si>
  <si>
    <t>diagnóstico anatomopatológico em material de biópsia na região buco-maxilo-facial</t>
  </si>
  <si>
    <t>81000154</t>
  </si>
  <si>
    <t>diagnóstico anatomopatológico em peça cirúrgica na região buco-maxilo-facial</t>
  </si>
  <si>
    <t>81000170</t>
  </si>
  <si>
    <t>diagnóstico anatomopatológico em punção na região buco-maxilo-facial</t>
  </si>
  <si>
    <t>Prevenção</t>
  </si>
  <si>
    <t>84000090</t>
  </si>
  <si>
    <t>aplicação tópica de flúor</t>
  </si>
  <si>
    <t>84000139</t>
  </si>
  <si>
    <t>atividade educativa em saúde bucal</t>
  </si>
  <si>
    <t>84000163</t>
  </si>
  <si>
    <t>controle de biofilme (placa bacteriana)</t>
  </si>
  <si>
    <t>84000198</t>
  </si>
  <si>
    <t>profilaxia: polimento coronário</t>
  </si>
  <si>
    <t>84000244</t>
  </si>
  <si>
    <t>teste de fluxo salivar</t>
  </si>
  <si>
    <t>84000252</t>
  </si>
  <si>
    <t>teste de ph salivar</t>
  </si>
  <si>
    <t>81000278</t>
  </si>
  <si>
    <t>fotografia</t>
  </si>
  <si>
    <t>Imagem radiográfica deve estar anexada no sistema</t>
  </si>
  <si>
    <t>81000294</t>
  </si>
  <si>
    <t>levantamento radiográfico (exame radiodôntico)</t>
  </si>
  <si>
    <t>81000308</t>
  </si>
  <si>
    <t>modelos ortodônticos</t>
  </si>
  <si>
    <t>Imagens (fotos) devem estar anexadas no sistema.</t>
  </si>
  <si>
    <t>81000383</t>
  </si>
  <si>
    <t>radiografia oclusal</t>
  </si>
  <si>
    <t>81000405</t>
  </si>
  <si>
    <t>radiografia panorâmica de mandíbula / maxila (ortopantomografia)</t>
  </si>
  <si>
    <t>81000413</t>
  </si>
  <si>
    <t>radiografia panorâmica de mandíbula / maxila (ortopantomografia) com traçado cefalométrico</t>
  </si>
  <si>
    <t>81000324</t>
  </si>
  <si>
    <t>rx antero-posterior</t>
  </si>
  <si>
    <t>81000340</t>
  </si>
  <si>
    <t>rx da atm</t>
  </si>
  <si>
    <t>81000375</t>
  </si>
  <si>
    <t>rx interproximal - bite-wing</t>
  </si>
  <si>
    <t>81000367</t>
  </si>
  <si>
    <t>rx mão e punho - carpal</t>
  </si>
  <si>
    <t>81000421</t>
  </si>
  <si>
    <t>rx periapical</t>
  </si>
  <si>
    <t>81000430</t>
  </si>
  <si>
    <t>rx postero-anterior</t>
  </si>
  <si>
    <t>81000472</t>
  </si>
  <si>
    <t>telerradiografia</t>
  </si>
  <si>
    <t>81000480</t>
  </si>
  <si>
    <t>telerradiografia com traçado cefalométrico</t>
  </si>
  <si>
    <t>documentação ortodôntica "a" - 1 panorâmica , 1 telerradiografia, 1 traçado cefalométrico, 8 fotos (frente, perfil e intrabucais), modelo de estudo superior e inferior</t>
  </si>
  <si>
    <t>Radiografias fotos, modelos e traçados devem estar anexados no sistema.</t>
  </si>
  <si>
    <t>documentação ortodôntica "b" - 1 panorâmica, 1 telerradiografia, 1 traçado cefalométrico, 5 fotos (frente, perfil e intrabucais), modelo de estudo superior e inferior</t>
  </si>
  <si>
    <t>documentação ortodôntica "e" - 1 panorâmica, 1 telerradiografia, 1 traçado cefalométrico, 2 fotos (frente e perfil), modelo de estudo superior e inferior</t>
  </si>
  <si>
    <t>Endodontia</t>
  </si>
  <si>
    <t>82000050</t>
  </si>
  <si>
    <t>amputação radicular com obturação retrogada</t>
  </si>
  <si>
    <t>RX Inicial/Final</t>
  </si>
  <si>
    <t>82000069</t>
  </si>
  <si>
    <t>amputação radicular sem obturação retrogada</t>
  </si>
  <si>
    <t>82000077</t>
  </si>
  <si>
    <t>apicetomia birradiculares com obturação retrógrada</t>
  </si>
  <si>
    <t>Rx Inicial e final</t>
  </si>
  <si>
    <t>82000085</t>
  </si>
  <si>
    <t>apicetomia birradiculares sem obturação retrógrada</t>
  </si>
  <si>
    <t>82000158</t>
  </si>
  <si>
    <t>apicetomia multirradiculares com obturação retrógrada</t>
  </si>
  <si>
    <t>82000166</t>
  </si>
  <si>
    <t>apicetomia multirradiculares sem obturação retrógrada</t>
  </si>
  <si>
    <t>apicetomia unirradiculares com obturação retrógrada</t>
  </si>
  <si>
    <t>apicetomia unirradiculares sem obturação retrógrada</t>
  </si>
  <si>
    <t>85200050</t>
  </si>
  <si>
    <t>remoção de corpo estranho intracanal (por conduto)</t>
  </si>
  <si>
    <t>85200069</t>
  </si>
  <si>
    <t>remoção de material obturador intracanal para retratamento endodôntico</t>
  </si>
  <si>
    <t>85200077</t>
  </si>
  <si>
    <t>remocao de nucleo intrara\radicular</t>
  </si>
  <si>
    <t>RX Inicial</t>
  </si>
  <si>
    <t>85200093</t>
  </si>
  <si>
    <t>retratamento endodôntico birradicular</t>
  </si>
  <si>
    <t>RX Inicial e Rx Final (rx final deve apresentar os condutos dissociados).</t>
  </si>
  <si>
    <t>85200107</t>
  </si>
  <si>
    <t>retratamento endodôntico multirradicular</t>
  </si>
  <si>
    <t>85200115</t>
  </si>
  <si>
    <t>retratamento endodôntico unirradicular</t>
  </si>
  <si>
    <t>85200123</t>
  </si>
  <si>
    <t>tratamento de perfuração endodôntica</t>
  </si>
  <si>
    <t>85200140</t>
  </si>
  <si>
    <t>tratamento endodôntico birradicular</t>
  </si>
  <si>
    <t>85200131</t>
  </si>
  <si>
    <t>tratamento endodôntico de dente com rizogenese incompleta</t>
  </si>
  <si>
    <t>85200158</t>
  </si>
  <si>
    <t>tratamento endodôntico multirradicular</t>
  </si>
  <si>
    <t>85200166</t>
  </si>
  <si>
    <t>tratamento endodôntico unirradicular</t>
  </si>
  <si>
    <t>85100021</t>
  </si>
  <si>
    <t>clareamento dentário caseiro</t>
  </si>
  <si>
    <t>85100030</t>
  </si>
  <si>
    <t>clareamento dentário de consultório</t>
  </si>
  <si>
    <t>85100031</t>
  </si>
  <si>
    <t>clareamento a laser</t>
  </si>
  <si>
    <t>85100064</t>
  </si>
  <si>
    <t>faceta direta em resina fotopolimerizável</t>
  </si>
  <si>
    <t>Foto Inicial e Final</t>
  </si>
  <si>
    <t>85100072</t>
  </si>
  <si>
    <t>placa de acetato para clareamento caseiro</t>
  </si>
  <si>
    <t>Foto Final</t>
  </si>
  <si>
    <t>85100099</t>
  </si>
  <si>
    <t>restauração amálgama 1 face</t>
  </si>
  <si>
    <t>Imagem inicial (foto ou Rx) na produção quando solicitação for em dente posterior com envolvimento de face proximal.</t>
  </si>
  <si>
    <t>85100102</t>
  </si>
  <si>
    <t>restauração amálgama 2 faces</t>
  </si>
  <si>
    <t>85100110</t>
  </si>
  <si>
    <t>restauração amálgama 3 faces</t>
  </si>
  <si>
    <t>85100129</t>
  </si>
  <si>
    <t>restauração amálgama 4 faces</t>
  </si>
  <si>
    <t>85100137</t>
  </si>
  <si>
    <t>restauração em ionômero de vidro - 1 face</t>
  </si>
  <si>
    <t>85100145</t>
  </si>
  <si>
    <t>restauração em ionômero de vidro - 2 faces</t>
  </si>
  <si>
    <t>85100153</t>
  </si>
  <si>
    <t>restauração em ionômero de vidro - 3 faces</t>
  </si>
  <si>
    <t>85100161</t>
  </si>
  <si>
    <t>restauração em ionômero de vidro - 4 faces</t>
  </si>
  <si>
    <t>85100196</t>
  </si>
  <si>
    <t>restauração resina fotopolimerizável 1 face</t>
  </si>
  <si>
    <t>85100200</t>
  </si>
  <si>
    <t>restauração resina fotopolimerizável 2 faces</t>
  </si>
  <si>
    <t>85100218</t>
  </si>
  <si>
    <t>restauração resina fotopolimerizável 3 faces</t>
  </si>
  <si>
    <t>85100226</t>
  </si>
  <si>
    <t>restauração resina fotopolimerizável 4 faces</t>
  </si>
  <si>
    <t>Odontopediatria</t>
  </si>
  <si>
    <t>84000031</t>
  </si>
  <si>
    <t>aplicação de cariostático</t>
  </si>
  <si>
    <t>84000058</t>
  </si>
  <si>
    <t>aplicação de selante - técnica invasiva</t>
  </si>
  <si>
    <t>84000074</t>
  </si>
  <si>
    <t>aplicação de selante de fóssulas e fissuras</t>
  </si>
  <si>
    <t>aplicação tópica de verniz fluoretado</t>
  </si>
  <si>
    <t>Foto Inicial na solicitação.</t>
  </si>
  <si>
    <t>81000014</t>
  </si>
  <si>
    <t>condicionamento em odontologia</t>
  </si>
  <si>
    <t>87000032</t>
  </si>
  <si>
    <t>condicionamento em odontologia para pacientes com necessidades especiais</t>
  </si>
  <si>
    <t>83000020</t>
  </si>
  <si>
    <t>coroa de acetato em dente decíduo</t>
  </si>
  <si>
    <t>Enviar rx inicial na solicitação e Enviar rx e foto Final na produção.</t>
  </si>
  <si>
    <t>87000040</t>
  </si>
  <si>
    <t>coroa de acetato em dente permanente</t>
  </si>
  <si>
    <t>Foto Inicial na solicitação Foto final na produção.</t>
  </si>
  <si>
    <t>83000046</t>
  </si>
  <si>
    <t>coroa de aço em dente decíduo</t>
  </si>
  <si>
    <t>Enviar rx inicial na solicitação e Enviar rx Final na produção.</t>
  </si>
  <si>
    <t>87000059</t>
  </si>
  <si>
    <t>coroa de aço em dente permanente</t>
  </si>
  <si>
    <t>83000062</t>
  </si>
  <si>
    <t>coroa de policarbonato em dente decíduo</t>
  </si>
  <si>
    <t>87000067</t>
  </si>
  <si>
    <t>coroa de policarbonato em dente permanente</t>
  </si>
  <si>
    <t>83000089</t>
  </si>
  <si>
    <t>exodontia simples de decíduos</t>
  </si>
  <si>
    <t>83000097</t>
  </si>
  <si>
    <t>mantenedor de espaço fixo</t>
  </si>
  <si>
    <t>Enviar rx inicial na solicitação. Enviar na produção foto com o mantenedor instalado.</t>
  </si>
  <si>
    <t>83000100</t>
  </si>
  <si>
    <t>mantenedor de espaço removível</t>
  </si>
  <si>
    <t>83000127</t>
  </si>
  <si>
    <t>pulpotomia em dente decíduo</t>
  </si>
  <si>
    <t>83000151</t>
  </si>
  <si>
    <t>tratamento endodôntico em decíduos</t>
  </si>
  <si>
    <t>Periodontia</t>
  </si>
  <si>
    <t>82000212</t>
  </si>
  <si>
    <t>aumento de coroa clínica</t>
  </si>
  <si>
    <t>RX Inicial na solicitação e Rx Final na produção.</t>
  </si>
  <si>
    <t>82000417</t>
  </si>
  <si>
    <t>cirurgia periodontal a retalho</t>
  </si>
  <si>
    <t>RX Panorâmico ou Levantamento Radiográfico na solicitação.</t>
  </si>
  <si>
    <t>82000557</t>
  </si>
  <si>
    <t>cunha proximal</t>
  </si>
  <si>
    <t>Foto Inicial</t>
  </si>
  <si>
    <t>82000646</t>
  </si>
  <si>
    <t>enxerto conjuntivo subteptelial</t>
  </si>
  <si>
    <t>Foto Inicial na solicitação e Foto Final na produção.</t>
  </si>
  <si>
    <t>82000662</t>
  </si>
  <si>
    <t>enxerto gengival livre</t>
  </si>
  <si>
    <t>82000689</t>
  </si>
  <si>
    <t>enxerto pediculado</t>
  </si>
  <si>
    <t>82000921</t>
  </si>
  <si>
    <t>gengivectomia</t>
  </si>
  <si>
    <t>82000948</t>
  </si>
  <si>
    <t>gengivoplastia</t>
  </si>
  <si>
    <t>82000980</t>
  </si>
  <si>
    <t>implante ósseo integrado</t>
  </si>
  <si>
    <t>Rx inicial na solicitação e rx final na produção.</t>
  </si>
  <si>
    <t>85300039</t>
  </si>
  <si>
    <t>raspagem sub-gengival/alisamento radicular</t>
  </si>
  <si>
    <t>Periograma preenchido na produção</t>
  </si>
  <si>
    <t>85300047</t>
  </si>
  <si>
    <t>raspagem supra-gengival</t>
  </si>
  <si>
    <t>82001138</t>
  </si>
  <si>
    <t>reabertura - colocação de cicatrizador</t>
  </si>
  <si>
    <t>82000190</t>
  </si>
  <si>
    <t>aprofundamento / aumento de vestibulo</t>
  </si>
  <si>
    <t>Enviar foto inicial na solicitação. Enviar foto final da produção.</t>
  </si>
  <si>
    <t>82000239</t>
  </si>
  <si>
    <t>biópsia de boca</t>
  </si>
  <si>
    <t>Enviar foto inicial na solicitação. Enviar foto final (pós biópsia na produção).</t>
  </si>
  <si>
    <t>biópsia de glândula salivar</t>
  </si>
  <si>
    <t>82000255</t>
  </si>
  <si>
    <t>biópsia de lábio</t>
  </si>
  <si>
    <t>82000263</t>
  </si>
  <si>
    <t>biópsia de língua</t>
  </si>
  <si>
    <t>82000271</t>
  </si>
  <si>
    <t>biópsia de mandíbula</t>
  </si>
  <si>
    <t>82000280</t>
  </si>
  <si>
    <t>biópsia de maxila</t>
  </si>
  <si>
    <t>82000298</t>
  </si>
  <si>
    <t>bridectomia</t>
  </si>
  <si>
    <t>Enviar foto inicial na solicitação. Enviar foto final.</t>
  </si>
  <si>
    <t>82000301</t>
  </si>
  <si>
    <t>bridotomia</t>
  </si>
  <si>
    <t>cirurgia para correcao de tuberosidade</t>
  </si>
  <si>
    <t>Rx Inicial</t>
  </si>
  <si>
    <t>82000352</t>
  </si>
  <si>
    <t>cirurgia para exostose maxilar</t>
  </si>
  <si>
    <t>82000360</t>
  </si>
  <si>
    <t>cirurgia para torus mandibular - bilateral</t>
  </si>
  <si>
    <t>82000387</t>
  </si>
  <si>
    <t>cirurgia para torus mandibular - unilateral</t>
  </si>
  <si>
    <t>82000395</t>
  </si>
  <si>
    <t>cirurgia para torus palatino</t>
  </si>
  <si>
    <t>82000743</t>
  </si>
  <si>
    <t>exérese de lipoma na região buco-maxilo-facial</t>
  </si>
  <si>
    <t>82000778</t>
  </si>
  <si>
    <t>exerese ou excisão de calculo salivar</t>
  </si>
  <si>
    <t>82000786</t>
  </si>
  <si>
    <t>exérese ou excisão de cistos odontológicos</t>
  </si>
  <si>
    <t>Rx panorâmico na solicitação.</t>
  </si>
  <si>
    <t>82000794</t>
  </si>
  <si>
    <t>exerese ou excisão de mucocele</t>
  </si>
  <si>
    <t>82000808</t>
  </si>
  <si>
    <t>exerese ou excisão de rânula</t>
  </si>
  <si>
    <t>82000816</t>
  </si>
  <si>
    <t>exodontia a retalho </t>
  </si>
  <si>
    <t>82000832</t>
  </si>
  <si>
    <t>exodontia de permanente por indicação ortodôntica/protética</t>
  </si>
  <si>
    <t>Anexar carta do Ortodontista.</t>
  </si>
  <si>
    <t>82000859</t>
  </si>
  <si>
    <t>exodontia de raiz residual </t>
  </si>
  <si>
    <t>82000875</t>
  </si>
  <si>
    <t>exodontia simples de permanente</t>
  </si>
  <si>
    <t>82000883</t>
  </si>
  <si>
    <t>frenulectomia labial</t>
  </si>
  <si>
    <t>Enviar foto inicial na solicitação. Enviar foto final na produção.</t>
  </si>
  <si>
    <t>82000891</t>
  </si>
  <si>
    <t>frenulectomia lingual</t>
  </si>
  <si>
    <t>82000905</t>
  </si>
  <si>
    <t>frenulotomia labial</t>
  </si>
  <si>
    <t>82000913</t>
  </si>
  <si>
    <t>frenulotomia lingual</t>
  </si>
  <si>
    <t>82001073</t>
  </si>
  <si>
    <t>odonto-secção</t>
  </si>
  <si>
    <t>82001103</t>
  </si>
  <si>
    <t>punção aspirativa na região buco-maxilo-facial</t>
  </si>
  <si>
    <t>Foto Inicial e Laudo Laboratorial (Anatomapopatológico)</t>
  </si>
  <si>
    <t>82001120</t>
  </si>
  <si>
    <t>punção aspirativa orientada por imagem na região buco-maxilo-facial</t>
  </si>
  <si>
    <t>82001154</t>
  </si>
  <si>
    <t>reconstrução sulco gengivo labial</t>
  </si>
  <si>
    <t>Enviar foto inicial na solicitação. Enviar foto na produção.</t>
  </si>
  <si>
    <t>82001170</t>
  </si>
  <si>
    <t>redução cruenta de fraturas alveolo dentárias</t>
  </si>
  <si>
    <t>RX inicial.</t>
  </si>
  <si>
    <t>82001189</t>
  </si>
  <si>
    <t>redução incruenta de fraturas alveolo dentárias</t>
  </si>
  <si>
    <t>82001286</t>
  </si>
  <si>
    <t>remoção de dentes inclusos / impactados</t>
  </si>
  <si>
    <t>RX Panorâmico inicial na produção</t>
  </si>
  <si>
    <t>82001294</t>
  </si>
  <si>
    <t>remoção de dentes semi inclusos / impactados</t>
  </si>
  <si>
    <t>exodontia simples de supra numerario</t>
  </si>
  <si>
    <t>Rx Inicial e RX Final</t>
  </si>
  <si>
    <t>remocao de dentes supra-numerarios (inclusos ou impactados)</t>
  </si>
  <si>
    <t>82001391</t>
  </si>
  <si>
    <t>retirada de corpo estranho oroantral ou oronasal da região buco-maxilo-facial</t>
  </si>
  <si>
    <t>82001499</t>
  </si>
  <si>
    <t>sutura de ferida em região buco-maxilo-facial</t>
  </si>
  <si>
    <t>82001502</t>
  </si>
  <si>
    <t>tracionamento cirúrgico com finalidade ortodôntica</t>
  </si>
  <si>
    <t>RX Inicial na solicitação Enviar foto final na produção.</t>
  </si>
  <si>
    <t>82001545</t>
  </si>
  <si>
    <t>tratamento cirúrgico de bridas constritivas da região buco-maxilo-facial</t>
  </si>
  <si>
    <t>82001510</t>
  </si>
  <si>
    <t>tratamento cirúrgico de fístula buco-nasais</t>
  </si>
  <si>
    <t>82001529</t>
  </si>
  <si>
    <t>tratamento cirúrgico de fístula buco-sinusais</t>
  </si>
  <si>
    <t>82001553</t>
  </si>
  <si>
    <t>tratamento cirurgico de hiperplasia de tecidos moles da região buco-maxilo-facial</t>
  </si>
  <si>
    <t>Enviar foto inicial na solicitação.</t>
  </si>
  <si>
    <t>82001588</t>
  </si>
  <si>
    <t>tratamento cirurgico de hiperplasia de tecidos ósseos/cartilaginosos na região buco-maxilo-facial</t>
  </si>
  <si>
    <t>Rx inicial na solicitação.</t>
  </si>
  <si>
    <t>82001618</t>
  </si>
  <si>
    <t>tratamento cirurgico de tumores benigno de tecidos moles da região buco-maxilo-facial</t>
  </si>
  <si>
    <t>82001596</t>
  </si>
  <si>
    <t>tratamento cirurgico de tumores benigno de tecido ósseo / cartilaginoso na região buco-maxilo-facial</t>
  </si>
  <si>
    <t>82001634</t>
  </si>
  <si>
    <t>tratamento cirúrgico para tumores benignos odontogênicos - sem reconstrução</t>
  </si>
  <si>
    <t>Enviar RX e foto inicial na solicitação.</t>
  </si>
  <si>
    <t>ulectomia</t>
  </si>
  <si>
    <t>ulotomia</t>
  </si>
  <si>
    <t>análogo  do implante</t>
  </si>
  <si>
    <t>85400033</t>
  </si>
  <si>
    <t>conserto em prótese parcial removível (em consultório e em laboratório)</t>
  </si>
  <si>
    <t>Foto Inicial na solicitação e Foto final na produção.</t>
  </si>
  <si>
    <t>85400041</t>
  </si>
  <si>
    <t>conserto em prótese parcial removível (exclusivamente em consultório)</t>
  </si>
  <si>
    <t>85400050</t>
  </si>
  <si>
    <t>conserto em prótese total (em consultório e em laboratório)</t>
  </si>
  <si>
    <t>85400068</t>
  </si>
  <si>
    <t>conserto em prótese total (exclusivamento em consultório)</t>
  </si>
  <si>
    <t>85400076</t>
  </si>
  <si>
    <t>coroa provisória com pino</t>
  </si>
  <si>
    <t>RX Inicial na solicitação. Rx final e Foto Final na produção</t>
  </si>
  <si>
    <t>85400084</t>
  </si>
  <si>
    <t>coroa provisória sem pino</t>
  </si>
  <si>
    <t>85400092</t>
  </si>
  <si>
    <t>coroa total acrílica prensada</t>
  </si>
  <si>
    <t>85400106</t>
  </si>
  <si>
    <t>coroa total em cerâmica pura</t>
  </si>
  <si>
    <t>85400114</t>
  </si>
  <si>
    <t>coroa total em cerômero</t>
  </si>
  <si>
    <t>85400149</t>
  </si>
  <si>
    <t>coroa total metálica</t>
  </si>
  <si>
    <t>RX Inicial na solicitação. Rx final na produção.</t>
  </si>
  <si>
    <t>85400165</t>
  </si>
  <si>
    <t>coroa total metalo plástica - cerômero</t>
  </si>
  <si>
    <t>85400173</t>
  </si>
  <si>
    <t>coroa total metalo plástica - resina acrílica</t>
  </si>
  <si>
    <t>85400157</t>
  </si>
  <si>
    <t>coroa total metalo-cerâmica</t>
  </si>
  <si>
    <t>85500038</t>
  </si>
  <si>
    <t>coroa total metalo-cerâmica sobre implante</t>
  </si>
  <si>
    <t>Rx inicial na solicitação e Rx e foto final na produção.</t>
  </si>
  <si>
    <t>81000243</t>
  </si>
  <si>
    <t>diagnóstico por meio de enceramento</t>
  </si>
  <si>
    <t>encaixe fêmea ou macho (por elemento)</t>
  </si>
  <si>
    <t>faceta em cerâmica pura</t>
  </si>
  <si>
    <t>munhão standart</t>
  </si>
  <si>
    <t>faceta em cerômero</t>
  </si>
  <si>
    <t>85400211</t>
  </si>
  <si>
    <t>núcleo de preenchimento</t>
  </si>
  <si>
    <t>RX Inicial e Final</t>
  </si>
  <si>
    <t>85400220</t>
  </si>
  <si>
    <t>núcleo metálico fundido</t>
  </si>
  <si>
    <t>85400246</t>
  </si>
  <si>
    <t>órtese miorrelaxante (placa oclusal estabilizadora)</t>
  </si>
  <si>
    <t>Foto Inicial na solicitação  e Foto Final com a Placa instalada na produção.</t>
  </si>
  <si>
    <t>85400254</t>
  </si>
  <si>
    <t>órtese reposicionadora (placa oclusal reposicionadora)</t>
  </si>
  <si>
    <t>85400262</t>
  </si>
  <si>
    <t>pino pre-fabricado</t>
  </si>
  <si>
    <t>RX Inicial na solicitação e rx final na produção.</t>
  </si>
  <si>
    <t>placa oclusal resiliente</t>
  </si>
  <si>
    <t>Foto Inicial e Final com a Placa Oclusal Instalada</t>
  </si>
  <si>
    <t>prótese fixa adesiva direta (provisória)</t>
  </si>
  <si>
    <t>85400300</t>
  </si>
  <si>
    <t>prótese fixa adesiva indireta em metalo-cerâmica</t>
  </si>
  <si>
    <t>85400319</t>
  </si>
  <si>
    <t>prótese fixa adesiva indireta em metalo-plástica</t>
  </si>
  <si>
    <t>85400343</t>
  </si>
  <si>
    <t>prótese fixa em metalo-plástica</t>
  </si>
  <si>
    <t>protese parcial fixa provisoria</t>
  </si>
  <si>
    <t>85400394</t>
  </si>
  <si>
    <t>prótese parcial removivel provisória acrílica c/ ou s/ grampo</t>
  </si>
  <si>
    <t>RX Panorâmico na solicitação. Foto final com a PPR instalada.</t>
  </si>
  <si>
    <t>85400386</t>
  </si>
  <si>
    <t>prótese parcial removível bilateral c/ grampos</t>
  </si>
  <si>
    <t>85400378</t>
  </si>
  <si>
    <t>prótese parcial removível com encaixes de precisão ou de semi precisão</t>
  </si>
  <si>
    <t>85400408</t>
  </si>
  <si>
    <t>prótese total</t>
  </si>
  <si>
    <t>Rx inicial (panorâmico) na solicitação e Foto Final com a prótese instalada.</t>
  </si>
  <si>
    <t>85400416</t>
  </si>
  <si>
    <t>prótese total imediata</t>
  </si>
  <si>
    <t>85400424</t>
  </si>
  <si>
    <t>prótese total incolor</t>
  </si>
  <si>
    <t>85400483</t>
  </si>
  <si>
    <t>reembasamento de prótese total ou parcial - imediato (em consultório)</t>
  </si>
  <si>
    <t>85400491</t>
  </si>
  <si>
    <t>reembasamento de prótese total ou parcial - imediato (em laboratório)</t>
  </si>
  <si>
    <t>85400513</t>
  </si>
  <si>
    <t>restauração em cerâmica pura - inlay</t>
  </si>
  <si>
    <t>Rx inicial e foto final</t>
  </si>
  <si>
    <t>85400521</t>
  </si>
  <si>
    <t>restauração em cerâmica pura - onlay</t>
  </si>
  <si>
    <t>85400530</t>
  </si>
  <si>
    <t>restauração em cerômero - onlay</t>
  </si>
  <si>
    <t>Rx inicial + Rx final e foto na produção</t>
  </si>
  <si>
    <t>85400548</t>
  </si>
  <si>
    <t>restauração em cerômero - inlay</t>
  </si>
  <si>
    <t>85400556</t>
  </si>
  <si>
    <t>restauração metálica fundida</t>
  </si>
  <si>
    <t>RX Inicial na solicitação e Rx final na produção.</t>
  </si>
  <si>
    <t>transfer</t>
  </si>
  <si>
    <t>Ortodontia</t>
  </si>
  <si>
    <t>86000357</t>
  </si>
  <si>
    <t>manutencao de aparelho ortodontico - aparelho fixo</t>
  </si>
  <si>
    <t>ortouniplan e</t>
  </si>
  <si>
    <t>Valor - Solicitado pela Clinica</t>
  </si>
  <si>
    <t>Mult - Solicitado pela Clinica</t>
  </si>
  <si>
    <t>Clinica/Dentista:</t>
  </si>
  <si>
    <t>Áreas negociadas:</t>
  </si>
  <si>
    <t>Moeda Aprovada</t>
  </si>
  <si>
    <t>Informar valor</t>
  </si>
  <si>
    <t>Valor Aprovado (R$)</t>
  </si>
  <si>
    <t>Moeda   Sugerida</t>
  </si>
  <si>
    <t>Valor Sugerido pela Clinica (R$)</t>
  </si>
  <si>
    <t>Região</t>
  </si>
  <si>
    <t>Urgência e Emergência</t>
  </si>
  <si>
    <t>BOCA</t>
  </si>
  <si>
    <t>DENTE</t>
  </si>
  <si>
    <t>HEMIARCADA</t>
  </si>
  <si>
    <t>Radiologia Odontológica e Imaginologia</t>
  </si>
  <si>
    <t>ARCADA</t>
  </si>
  <si>
    <t>REGIAO</t>
  </si>
  <si>
    <t>USUÁRIO</t>
  </si>
  <si>
    <t>Dentística Restauradora</t>
  </si>
  <si>
    <t>FACE</t>
  </si>
  <si>
    <t>SEGMENTO</t>
  </si>
  <si>
    <t>Cirurgia e Traumatologia Buco-Maxilo-Facial</t>
  </si>
  <si>
    <t>Prótese Dentária</t>
  </si>
  <si>
    <t>346</t>
  </si>
  <si>
    <t>348</t>
  </si>
  <si>
    <t>5850</t>
  </si>
  <si>
    <t>5015</t>
  </si>
  <si>
    <t>5181</t>
  </si>
  <si>
    <t>4193</t>
  </si>
  <si>
    <t>4270</t>
  </si>
  <si>
    <t>4192</t>
  </si>
  <si>
    <t>4194</t>
  </si>
  <si>
    <t>6150</t>
  </si>
  <si>
    <t>345</t>
  </si>
  <si>
    <t>Área2</t>
  </si>
  <si>
    <t>Valor - Moeda 0,30</t>
  </si>
  <si>
    <t>81000065</t>
  </si>
  <si>
    <t>Consulta odontológica inicial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</si>
</sst>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R$&quot;\ * #,##0.00_-;\-&quot;R$&quot;\ * #,##0.00_-;_-&quot;R$&quot;\ * &quot;-&quot;??_-;_-@_-"/>
    <numFmt numFmtId="165" formatCode="0.000"/>
  </numFmts>
  <fonts count="14" x14ac:knownFonts="1">
    <font>
      <sz val="11"/>
      <color theme="1"/>
      <name val="Calibri"/>
      <family val="2"/>
      <scheme val="minor"/>
    </font>
    <font>
      <sz val="11"/>
      <color theme="1"/>
      <name val="Calibri"/>
      <family val="2"/>
      <scheme val="minor"/>
    </font>
    <font>
      <b/>
      <sz val="11"/>
      <color theme="0"/>
      <name val="Calibri"/>
      <family val="2"/>
      <scheme val="minor"/>
    </font>
    <font>
      <i/>
      <sz val="11"/>
      <color rgb="FF7F7F7F"/>
      <name val="Calibri"/>
      <family val="2"/>
      <scheme val="minor"/>
    </font>
    <font>
      <b/>
      <sz val="36"/>
      <color theme="1"/>
      <name val="Calibri"/>
      <family val="2"/>
      <scheme val="minor"/>
    </font>
    <font>
      <b/>
      <sz val="9"/>
      <color rgb="FFFFFFFF"/>
      <name val="Arial"/>
      <family val="2"/>
    </font>
    <font>
      <b/>
      <sz val="10"/>
      <color rgb="FFFFFFFF"/>
      <name val="Calibri"/>
      <family val="2"/>
    </font>
    <font>
      <b/>
      <sz val="8"/>
      <name val="Arial"/>
      <family val="2"/>
      <charset val="1"/>
    </font>
    <font>
      <sz val="9"/>
      <name val="Arial"/>
      <family val="2"/>
      <charset val="1"/>
    </font>
    <font>
      <sz val="8"/>
      <name val="Calibri"/>
      <family val="2"/>
      <charset val="1"/>
    </font>
    <font>
      <b/>
      <sz val="14"/>
      <color rgb="FFC00000"/>
      <name val="Calibri"/>
      <family val="2"/>
      <scheme val="minor"/>
    </font>
    <font>
      <sz val="8"/>
      <name val="Calibri"/>
      <family val="2"/>
      <scheme val="minor"/>
    </font>
    <font>
      <sz val="11"/>
      <color theme="1" tint="0.249977111117893"/>
      <name val="Calibri"/>
      <family val="2"/>
      <scheme val="minor"/>
    </font>
    <font>
      <sz val="11"/>
      <color theme="1" tint="4.9989318521683403E-2"/>
      <name val="Calibri"/>
      <family val="2"/>
      <scheme val="minor"/>
    </font>
  </fonts>
  <fills count="16">
    <fill>
      <patternFill patternType="none"/>
    </fill>
    <fill>
      <patternFill patternType="gray125"/>
    </fill>
    <fill>
      <patternFill patternType="solid">
        <fgColor theme="5"/>
        <bgColor theme="5"/>
      </patternFill>
    </fill>
    <fill>
      <patternFill patternType="solid">
        <fgColor rgb="FFE46C0A"/>
        <bgColor rgb="FFF79646"/>
      </patternFill>
    </fill>
    <fill>
      <patternFill patternType="solid">
        <fgColor rgb="FF404040"/>
        <bgColor rgb="FF000000"/>
      </patternFill>
    </fill>
    <fill>
      <patternFill patternType="solid">
        <fgColor rgb="FFFFFFFF"/>
        <bgColor rgb="FFFFFFCC"/>
      </patternFill>
    </fill>
    <fill>
      <patternFill patternType="solid">
        <fgColor rgb="FFF79646"/>
        <bgColor rgb="FFFF8080"/>
      </patternFill>
    </fill>
    <fill>
      <patternFill patternType="solid">
        <fgColor rgb="FFA6A6A6"/>
        <bgColor rgb="FF000000"/>
      </patternFill>
    </fill>
    <fill>
      <patternFill patternType="solid">
        <fgColor theme="9" tint="0.79998168889431442"/>
        <bgColor indexed="64"/>
      </patternFill>
    </fill>
    <fill>
      <patternFill patternType="solid">
        <fgColor rgb="FFFF9981"/>
        <bgColor indexed="64"/>
      </patternFill>
    </fill>
    <fill>
      <patternFill patternType="solid">
        <fgColor rgb="FFFFEBEB"/>
        <bgColor indexed="64"/>
      </patternFill>
    </fill>
    <fill>
      <patternFill patternType="solid">
        <fgColor rgb="FFFFE79B"/>
        <bgColor indexed="64"/>
      </patternFill>
    </fill>
    <fill>
      <patternFill patternType="solid">
        <fgColor rgb="FFFFFBEF"/>
        <bgColor indexed="64"/>
      </patternFill>
    </fill>
    <fill>
      <patternFill patternType="solid">
        <fgColor rgb="FF92D050"/>
        <bgColor indexed="64"/>
      </patternFill>
    </fill>
    <fill>
      <patternFill patternType="solid">
        <fgColor rgb="FFF4FFEF"/>
        <bgColor indexed="64"/>
      </patternFill>
    </fill>
    <fill>
      <patternFill patternType="solid">
        <fgColor theme="0"/>
        <bgColor indexed="64"/>
      </patternFill>
    </fill>
  </fills>
  <borders count="39">
    <border>
      <left/>
      <right/>
      <top/>
      <bottom/>
      <diagonal/>
    </border>
    <border>
      <left/>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thin">
        <color rgb="FF808080"/>
      </bottom>
      <diagonal/>
    </border>
    <border>
      <left/>
      <right style="thin">
        <color rgb="FF808080"/>
      </right>
      <top style="medium">
        <color indexed="64"/>
      </top>
      <bottom style="thin">
        <color rgb="FF808080"/>
      </bottom>
      <diagonal/>
    </border>
    <border>
      <left style="thin">
        <color rgb="FF808080"/>
      </left>
      <right/>
      <top style="medium">
        <color indexed="64"/>
      </top>
      <bottom style="thin">
        <color rgb="FF808080"/>
      </bottom>
      <diagonal/>
    </border>
    <border>
      <left style="medium">
        <color indexed="64"/>
      </left>
      <right style="thin">
        <color rgb="FF808080"/>
      </right>
      <top style="medium">
        <color indexed="64"/>
      </top>
      <bottom style="thin">
        <color rgb="FF808080"/>
      </bottom>
      <diagonal/>
    </border>
    <border>
      <left style="medium">
        <color indexed="64"/>
      </left>
      <right style="medium">
        <color indexed="64"/>
      </right>
      <top style="thin">
        <color rgb="FF808080"/>
      </top>
      <bottom style="thin">
        <color rgb="FF808080"/>
      </bottom>
      <diagonal/>
    </border>
    <border>
      <left/>
      <right style="thin">
        <color rgb="FF808080"/>
      </right>
      <top style="thin">
        <color rgb="FF808080"/>
      </top>
      <bottom style="thin">
        <color rgb="FF808080"/>
      </bottom>
      <diagonal/>
    </border>
    <border>
      <left style="thin">
        <color rgb="FF808080"/>
      </left>
      <right/>
      <top style="thin">
        <color rgb="FF808080"/>
      </top>
      <bottom style="thin">
        <color rgb="FF808080"/>
      </bottom>
      <diagonal/>
    </border>
    <border>
      <left style="medium">
        <color indexed="64"/>
      </left>
      <right style="thin">
        <color rgb="FF808080"/>
      </right>
      <top style="thin">
        <color rgb="FF808080"/>
      </top>
      <bottom style="thin">
        <color rgb="FF808080"/>
      </bottom>
      <diagonal/>
    </border>
    <border>
      <left style="medium">
        <color indexed="64"/>
      </left>
      <right style="medium">
        <color indexed="64"/>
      </right>
      <top style="thin">
        <color rgb="FF808080"/>
      </top>
      <bottom style="medium">
        <color indexed="64"/>
      </bottom>
      <diagonal/>
    </border>
    <border>
      <left/>
      <right style="thin">
        <color rgb="FF808080"/>
      </right>
      <top style="thin">
        <color rgb="FF808080"/>
      </top>
      <bottom style="medium">
        <color indexed="64"/>
      </bottom>
      <diagonal/>
    </border>
    <border>
      <left style="thin">
        <color rgb="FF808080"/>
      </left>
      <right/>
      <top style="thin">
        <color rgb="FF808080"/>
      </top>
      <bottom style="medium">
        <color indexed="64"/>
      </bottom>
      <diagonal/>
    </border>
    <border>
      <left style="medium">
        <color indexed="64"/>
      </left>
      <right style="thin">
        <color rgb="FF808080"/>
      </right>
      <top style="thin">
        <color rgb="FF808080"/>
      </top>
      <bottom style="medium">
        <color indexed="64"/>
      </bottom>
      <diagonal/>
    </border>
    <border>
      <left style="medium">
        <color indexed="64"/>
      </left>
      <right style="medium">
        <color indexed="64"/>
      </right>
      <top/>
      <bottom style="thin">
        <color rgb="FF808080"/>
      </bottom>
      <diagonal/>
    </border>
    <border>
      <left/>
      <right style="thin">
        <color rgb="FF808080"/>
      </right>
      <top/>
      <bottom style="thin">
        <color rgb="FF808080"/>
      </bottom>
      <diagonal/>
    </border>
    <border>
      <left style="thin">
        <color rgb="FF808080"/>
      </left>
      <right/>
      <top/>
      <bottom style="thin">
        <color rgb="FF808080"/>
      </bottom>
      <diagonal/>
    </border>
    <border>
      <left style="medium">
        <color indexed="64"/>
      </left>
      <right style="thin">
        <color rgb="FF808080"/>
      </right>
      <top/>
      <bottom style="thin">
        <color rgb="FF808080"/>
      </bottom>
      <diagonal/>
    </border>
    <border>
      <left style="medium">
        <color indexed="64"/>
      </left>
      <right style="medium">
        <color indexed="64"/>
      </right>
      <top style="thin">
        <color rgb="FF808080"/>
      </top>
      <bottom/>
      <diagonal/>
    </border>
    <border>
      <left/>
      <right style="thin">
        <color rgb="FF808080"/>
      </right>
      <top style="thin">
        <color rgb="FF808080"/>
      </top>
      <bottom/>
      <diagonal/>
    </border>
    <border>
      <left style="thin">
        <color rgb="FF808080"/>
      </left>
      <right/>
      <top style="thin">
        <color rgb="FF808080"/>
      </top>
      <bottom/>
      <diagonal/>
    </border>
    <border>
      <left style="medium">
        <color indexed="64"/>
      </left>
      <right style="thin">
        <color rgb="FF808080"/>
      </right>
      <top style="thin">
        <color rgb="FF808080"/>
      </top>
      <bottom/>
      <diagonal/>
    </border>
    <border>
      <left/>
      <right style="medium">
        <color indexed="64"/>
      </right>
      <top style="medium">
        <color indexed="64"/>
      </top>
      <bottom style="thin">
        <color rgb="FF808080"/>
      </bottom>
      <diagonal/>
    </border>
    <border>
      <left/>
      <right style="medium">
        <color indexed="64"/>
      </right>
      <top style="thin">
        <color rgb="FF808080"/>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rgb="FF808080"/>
      </top>
      <bottom style="thin">
        <color rgb="FF808080"/>
      </bottom>
      <diagonal/>
    </border>
    <border>
      <left/>
      <right style="medium">
        <color indexed="64"/>
      </right>
      <top/>
      <bottom style="thin">
        <color rgb="FF808080"/>
      </bottom>
      <diagonal/>
    </border>
    <border>
      <left/>
      <right style="medium">
        <color indexed="64"/>
      </right>
      <top style="thin">
        <color rgb="FF808080"/>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rgb="FF808080"/>
      </right>
      <top/>
      <bottom style="medium">
        <color indexed="64"/>
      </bottom>
      <diagonal/>
    </border>
    <border>
      <left style="thin">
        <color rgb="FF808080"/>
      </left>
      <right/>
      <top/>
      <bottom style="medium">
        <color indexed="64"/>
      </bottom>
      <diagonal/>
    </border>
    <border>
      <left style="medium">
        <color indexed="64"/>
      </left>
      <right style="thin">
        <color rgb="FF808080"/>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theme="5" tint="0.39997558519241921"/>
      </bottom>
      <diagonal/>
    </border>
  </borders>
  <cellStyleXfs count="3">
    <xf numFmtId="0" fontId="0" fillId="0" borderId="0"/>
    <xf numFmtId="164" fontId="1" fillId="0" borderId="0" applyFont="0" applyFill="0" applyBorder="0" applyAlignment="0" applyProtection="0"/>
    <xf numFmtId="0" fontId="3" fillId="0" borderId="0" applyNumberFormat="0" applyFill="0" applyBorder="0" applyAlignment="0" applyProtection="0"/>
  </cellStyleXfs>
  <cellXfs count="114">
    <xf numFmtId="0" fontId="0" fillId="0" borderId="0" xfId="0"/>
    <xf numFmtId="0" fontId="0" fillId="0" borderId="0" xfId="0" applyAlignment="1">
      <alignment horizontal="left" vertical="center" indent="1"/>
    </xf>
    <xf numFmtId="0" fontId="0" fillId="0" borderId="0" xfId="0" applyAlignment="1">
      <alignment horizontal="right" vertical="center" indent="1"/>
    </xf>
    <xf numFmtId="0" fontId="0" fillId="0" borderId="2" xfId="0" applyBorder="1" applyAlignment="1">
      <alignment horizontal="left" vertical="center" indent="1"/>
    </xf>
    <xf numFmtId="165" fontId="0" fillId="0" borderId="2" xfId="0" applyNumberFormat="1" applyBorder="1" applyAlignment="1" applyProtection="1">
      <alignment horizontal="left" vertical="center" indent="1"/>
      <protection locked="0"/>
    </xf>
    <xf numFmtId="165" fontId="0" fillId="0" borderId="0" xfId="0" applyNumberFormat="1" applyAlignment="1">
      <alignment horizontal="left" vertical="center" indent="1"/>
    </xf>
    <xf numFmtId="0" fontId="0" fillId="0" borderId="0" xfId="0" applyAlignment="1">
      <alignment horizontal="center" vertical="center" wrapText="1"/>
    </xf>
    <xf numFmtId="49" fontId="7" fillId="5" borderId="3" xfId="0" applyNumberFormat="1" applyFont="1" applyFill="1" applyBorder="1" applyAlignment="1">
      <alignment horizontal="center" vertical="center" wrapText="1"/>
    </xf>
    <xf numFmtId="0" fontId="8" fillId="6" borderId="4" xfId="2" applyFont="1" applyFill="1" applyBorder="1" applyAlignment="1">
      <alignment vertical="center" wrapText="1"/>
    </xf>
    <xf numFmtId="0" fontId="9" fillId="5" borderId="5" xfId="0" applyFont="1" applyFill="1" applyBorder="1" applyAlignment="1">
      <alignment horizontal="center" vertical="center" wrapText="1"/>
    </xf>
    <xf numFmtId="0" fontId="9" fillId="5" borderId="6" xfId="0" applyFont="1" applyFill="1" applyBorder="1" applyAlignment="1">
      <alignment horizontal="center" vertical="center" wrapText="1"/>
    </xf>
    <xf numFmtId="49" fontId="7" fillId="5" borderId="7" xfId="0" applyNumberFormat="1" applyFont="1" applyFill="1" applyBorder="1" applyAlignment="1">
      <alignment horizontal="center" vertical="center" wrapText="1"/>
    </xf>
    <xf numFmtId="0" fontId="8" fillId="6" borderId="8" xfId="2" applyFont="1" applyFill="1" applyBorder="1" applyAlignment="1">
      <alignment vertical="center" wrapText="1"/>
    </xf>
    <xf numFmtId="0" fontId="9" fillId="5" borderId="9" xfId="0" applyFont="1" applyFill="1" applyBorder="1" applyAlignment="1">
      <alignment horizontal="center" vertical="center" wrapText="1"/>
    </xf>
    <xf numFmtId="0" fontId="9" fillId="5" borderId="10" xfId="0" applyFont="1" applyFill="1" applyBorder="1" applyAlignment="1">
      <alignment horizontal="center" vertical="center" wrapText="1"/>
    </xf>
    <xf numFmtId="49" fontId="7" fillId="5" borderId="7" xfId="0" quotePrefix="1" applyNumberFormat="1" applyFont="1" applyFill="1" applyBorder="1" applyAlignment="1">
      <alignment horizontal="center" vertical="center" wrapText="1"/>
    </xf>
    <xf numFmtId="0" fontId="7" fillId="5" borderId="11" xfId="0" applyFont="1" applyFill="1" applyBorder="1" applyAlignment="1">
      <alignment horizontal="center" vertical="center" wrapText="1"/>
    </xf>
    <xf numFmtId="0" fontId="8" fillId="6" borderId="12" xfId="2" applyFont="1" applyFill="1" applyBorder="1" applyAlignment="1">
      <alignment vertical="center" wrapText="1"/>
    </xf>
    <xf numFmtId="0" fontId="9" fillId="5" borderId="13" xfId="0" applyFont="1" applyFill="1" applyBorder="1" applyAlignment="1">
      <alignment horizontal="center" vertical="center" wrapText="1"/>
    </xf>
    <xf numFmtId="0" fontId="9" fillId="5" borderId="14" xfId="0" applyFont="1" applyFill="1" applyBorder="1" applyAlignment="1">
      <alignment horizontal="center" vertical="center" wrapText="1"/>
    </xf>
    <xf numFmtId="49" fontId="7" fillId="5" borderId="11" xfId="0" applyNumberFormat="1" applyFont="1" applyFill="1" applyBorder="1" applyAlignment="1">
      <alignment horizontal="center" vertical="center" wrapText="1"/>
    </xf>
    <xf numFmtId="49" fontId="7" fillId="0" borderId="15" xfId="0" applyNumberFormat="1" applyFont="1" applyBorder="1" applyAlignment="1">
      <alignment horizontal="center" vertical="center" wrapText="1"/>
    </xf>
    <xf numFmtId="0" fontId="8" fillId="6" borderId="16" xfId="2" applyFont="1" applyFill="1" applyBorder="1" applyAlignment="1">
      <alignment vertical="center" wrapText="1"/>
    </xf>
    <xf numFmtId="0" fontId="9" fillId="5" borderId="17" xfId="0" applyFont="1" applyFill="1" applyBorder="1" applyAlignment="1">
      <alignment horizontal="center" vertical="center" wrapText="1"/>
    </xf>
    <xf numFmtId="0" fontId="9" fillId="5" borderId="18" xfId="0" applyFont="1" applyFill="1" applyBorder="1" applyAlignment="1">
      <alignment horizontal="center" vertical="center" wrapText="1"/>
    </xf>
    <xf numFmtId="49" fontId="7" fillId="0" borderId="7" xfId="0" applyNumberFormat="1" applyFont="1" applyBorder="1" applyAlignment="1">
      <alignment horizontal="center" vertical="center" wrapText="1"/>
    </xf>
    <xf numFmtId="49" fontId="7" fillId="5" borderId="19" xfId="0" applyNumberFormat="1" applyFont="1" applyFill="1" applyBorder="1" applyAlignment="1">
      <alignment horizontal="center" vertical="center" wrapText="1"/>
    </xf>
    <xf numFmtId="0" fontId="8" fillId="6" borderId="20" xfId="2" applyFont="1" applyFill="1" applyBorder="1" applyAlignment="1">
      <alignment vertical="center" wrapText="1"/>
    </xf>
    <xf numFmtId="0" fontId="9" fillId="5" borderId="21" xfId="0" applyFont="1" applyFill="1" applyBorder="1" applyAlignment="1">
      <alignment horizontal="center" vertical="center" wrapText="1"/>
    </xf>
    <xf numFmtId="0" fontId="9" fillId="5" borderId="22" xfId="0" applyFont="1" applyFill="1" applyBorder="1" applyAlignment="1">
      <alignment horizontal="center" vertical="center" wrapText="1"/>
    </xf>
    <xf numFmtId="0" fontId="8" fillId="5" borderId="4" xfId="2" applyFont="1" applyFill="1" applyBorder="1" applyAlignment="1">
      <alignment vertical="center" wrapText="1"/>
    </xf>
    <xf numFmtId="0" fontId="8" fillId="5" borderId="8" xfId="2" applyFont="1" applyFill="1" applyBorder="1" applyAlignment="1">
      <alignment vertical="center" wrapText="1"/>
    </xf>
    <xf numFmtId="0" fontId="8" fillId="5" borderId="12" xfId="2" applyFont="1" applyFill="1" applyBorder="1" applyAlignment="1">
      <alignment vertical="center" wrapText="1"/>
    </xf>
    <xf numFmtId="0" fontId="7" fillId="5" borderId="7" xfId="0" applyFont="1" applyFill="1" applyBorder="1" applyAlignment="1">
      <alignment horizontal="center" vertical="center" wrapText="1"/>
    </xf>
    <xf numFmtId="49" fontId="7" fillId="5" borderId="15" xfId="0" applyNumberFormat="1" applyFont="1" applyFill="1" applyBorder="1" applyAlignment="1">
      <alignment horizontal="center" vertical="center" wrapText="1"/>
    </xf>
    <xf numFmtId="0" fontId="8" fillId="5" borderId="16" xfId="2" applyFont="1" applyFill="1" applyBorder="1" applyAlignment="1">
      <alignment vertical="center" wrapText="1"/>
    </xf>
    <xf numFmtId="0" fontId="8" fillId="0" borderId="8" xfId="2" applyFont="1" applyFill="1" applyBorder="1" applyAlignment="1">
      <alignment vertical="center" wrapText="1"/>
    </xf>
    <xf numFmtId="49" fontId="7" fillId="0" borderId="19" xfId="0" applyNumberFormat="1" applyFont="1" applyBorder="1" applyAlignment="1">
      <alignment horizontal="center" vertical="center" wrapText="1"/>
    </xf>
    <xf numFmtId="0" fontId="8" fillId="0" borderId="20" xfId="2" applyFont="1" applyFill="1" applyBorder="1" applyAlignment="1">
      <alignment vertical="center" wrapText="1"/>
    </xf>
    <xf numFmtId="0" fontId="8" fillId="0" borderId="16" xfId="2" applyFont="1" applyFill="1" applyBorder="1" applyAlignment="1">
      <alignment vertical="center" wrapText="1"/>
    </xf>
    <xf numFmtId="0" fontId="8" fillId="0" borderId="4" xfId="2" applyFont="1" applyFill="1" applyBorder="1" applyAlignment="1">
      <alignment vertical="center" wrapText="1"/>
    </xf>
    <xf numFmtId="0" fontId="6" fillId="4" borderId="23" xfId="0" applyFont="1" applyFill="1" applyBorder="1" applyAlignment="1">
      <alignment horizontal="center" vertical="center" wrapText="1"/>
    </xf>
    <xf numFmtId="0" fontId="6" fillId="4" borderId="26"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7" borderId="23" xfId="0" applyFont="1" applyFill="1" applyBorder="1" applyAlignment="1">
      <alignment horizontal="center" vertical="center" wrapText="1"/>
    </xf>
    <xf numFmtId="0" fontId="6" fillId="7" borderId="26" xfId="0" applyFont="1" applyFill="1" applyBorder="1" applyAlignment="1">
      <alignment horizontal="center" vertical="center" wrapText="1"/>
    </xf>
    <xf numFmtId="0" fontId="6" fillId="7" borderId="24"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6" fillId="4" borderId="28" xfId="0" applyFont="1" applyFill="1" applyBorder="1" applyAlignment="1">
      <alignment horizontal="center" vertical="center" wrapText="1"/>
    </xf>
    <xf numFmtId="0" fontId="6" fillId="7" borderId="27" xfId="0" applyFont="1" applyFill="1" applyBorder="1" applyAlignment="1">
      <alignment horizontal="center" vertical="center" wrapText="1"/>
    </xf>
    <xf numFmtId="0" fontId="6" fillId="7" borderId="28" xfId="0" applyFont="1" applyFill="1" applyBorder="1" applyAlignment="1">
      <alignment horizontal="center" vertical="center" wrapText="1"/>
    </xf>
    <xf numFmtId="3" fontId="7" fillId="5" borderId="5" xfId="0" applyNumberFormat="1" applyFont="1" applyFill="1" applyBorder="1" applyAlignment="1">
      <alignment horizontal="center" vertical="center" wrapText="1"/>
    </xf>
    <xf numFmtId="3" fontId="7" fillId="5" borderId="9" xfId="0" applyNumberFormat="1" applyFont="1" applyFill="1" applyBorder="1" applyAlignment="1">
      <alignment horizontal="center" vertical="center" wrapText="1"/>
    </xf>
    <xf numFmtId="3" fontId="7" fillId="5" borderId="13" xfId="0" applyNumberFormat="1" applyFont="1" applyFill="1" applyBorder="1" applyAlignment="1">
      <alignment horizontal="center" vertical="center" wrapText="1"/>
    </xf>
    <xf numFmtId="3" fontId="7" fillId="5" borderId="17" xfId="0" applyNumberFormat="1" applyFont="1" applyFill="1" applyBorder="1" applyAlignment="1">
      <alignment horizontal="center" vertical="center" wrapText="1"/>
    </xf>
    <xf numFmtId="3" fontId="7" fillId="5" borderId="21" xfId="0" applyNumberFormat="1" applyFont="1" applyFill="1" applyBorder="1" applyAlignment="1">
      <alignment horizontal="center" vertical="center" wrapText="1"/>
    </xf>
    <xf numFmtId="49" fontId="5" fillId="3" borderId="29" xfId="2" applyNumberFormat="1" applyFont="1" applyFill="1" applyBorder="1" applyAlignment="1">
      <alignment horizontal="center" vertical="center" wrapText="1"/>
    </xf>
    <xf numFmtId="49" fontId="5" fillId="3" borderId="30" xfId="2" applyNumberFormat="1" applyFont="1" applyFill="1" applyBorder="1" applyAlignment="1">
      <alignment horizontal="center" vertical="center" wrapText="1"/>
    </xf>
    <xf numFmtId="49" fontId="5" fillId="3" borderId="31" xfId="2" applyNumberFormat="1" applyFont="1" applyFill="1" applyBorder="1" applyAlignment="1">
      <alignment horizontal="center" vertical="center" wrapText="1"/>
    </xf>
    <xf numFmtId="0" fontId="5" fillId="3" borderId="32"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2" fillId="2" borderId="36" xfId="0" applyFont="1" applyFill="1" applyBorder="1" applyAlignment="1">
      <alignment horizontal="left" vertical="center" indent="1"/>
    </xf>
    <xf numFmtId="0" fontId="0" fillId="0" borderId="37" xfId="0" applyBorder="1" applyAlignment="1">
      <alignment horizontal="left" vertical="center" indent="1"/>
    </xf>
    <xf numFmtId="0" fontId="0" fillId="0" borderId="25" xfId="0" applyBorder="1" applyAlignment="1">
      <alignment horizontal="left" vertical="center" indent="1"/>
    </xf>
    <xf numFmtId="0" fontId="0" fillId="0" borderId="1" xfId="0" applyBorder="1" applyAlignment="1">
      <alignment horizontal="left" vertical="center" indent="1"/>
    </xf>
    <xf numFmtId="0" fontId="4" fillId="0" borderId="0" xfId="0" applyFont="1" applyAlignment="1">
      <alignment horizontal="center" vertical="center"/>
    </xf>
    <xf numFmtId="0" fontId="0" fillId="0" borderId="1" xfId="0" applyBorder="1"/>
    <xf numFmtId="0" fontId="0" fillId="0" borderId="1" xfId="0" applyBorder="1" applyAlignment="1">
      <alignment horizontal="center" vertical="center" wrapText="1"/>
    </xf>
    <xf numFmtId="0" fontId="0" fillId="0" borderId="2" xfId="0" applyBorder="1"/>
    <xf numFmtId="164" fontId="0" fillId="8" borderId="0" xfId="1" applyFont="1" applyFill="1" applyBorder="1" applyAlignment="1" applyProtection="1">
      <alignment horizontal="center" vertical="center"/>
    </xf>
    <xf numFmtId="2" fontId="0" fillId="8" borderId="0" xfId="1" applyNumberFormat="1" applyFont="1" applyFill="1" applyBorder="1" applyAlignment="1" applyProtection="1">
      <alignment horizontal="center" vertical="center"/>
    </xf>
    <xf numFmtId="0" fontId="0" fillId="0" borderId="0" xfId="0" applyAlignment="1">
      <alignment horizontal="center"/>
    </xf>
    <xf numFmtId="0" fontId="0" fillId="9" borderId="36" xfId="0" applyFill="1" applyBorder="1" applyAlignment="1">
      <alignment horizontal="center" vertical="center" wrapText="1"/>
    </xf>
    <xf numFmtId="0" fontId="0" fillId="9" borderId="25" xfId="0" applyFill="1" applyBorder="1" applyAlignment="1">
      <alignment horizontal="center" vertical="center" wrapText="1"/>
    </xf>
    <xf numFmtId="0" fontId="12" fillId="11" borderId="37" xfId="0" applyFont="1" applyFill="1" applyBorder="1" applyAlignment="1">
      <alignment horizontal="center" vertical="center" wrapText="1"/>
    </xf>
    <xf numFmtId="49" fontId="13" fillId="0" borderId="38" xfId="0" applyNumberFormat="1" applyFont="1" applyBorder="1" applyAlignment="1">
      <alignment horizontal="left" vertical="center" indent="1"/>
    </xf>
    <xf numFmtId="0" fontId="13" fillId="0" borderId="0" xfId="0" applyFont="1" applyAlignment="1">
      <alignment horizontal="left" vertical="center" indent="1"/>
    </xf>
    <xf numFmtId="0" fontId="13" fillId="10" borderId="34" xfId="0" applyFont="1" applyFill="1" applyBorder="1" applyAlignment="1">
      <alignment horizontal="center" vertical="center"/>
    </xf>
    <xf numFmtId="164" fontId="13" fillId="10" borderId="35" xfId="1" applyFont="1" applyFill="1" applyBorder="1" applyAlignment="1">
      <alignment horizontal="center" vertical="center"/>
    </xf>
    <xf numFmtId="164" fontId="13" fillId="12" borderId="0" xfId="1" applyFont="1" applyFill="1" applyBorder="1" applyAlignment="1">
      <alignment horizontal="center" vertical="center"/>
    </xf>
    <xf numFmtId="2" fontId="13" fillId="12" borderId="0" xfId="1" applyNumberFormat="1" applyFont="1" applyFill="1" applyBorder="1" applyAlignment="1">
      <alignment horizontal="center" vertical="center"/>
    </xf>
    <xf numFmtId="0" fontId="0" fillId="13" borderId="36" xfId="0" applyFill="1" applyBorder="1" applyAlignment="1">
      <alignment horizontal="center" vertical="center" wrapText="1"/>
    </xf>
    <xf numFmtId="0" fontId="0" fillId="13" borderId="25" xfId="0" applyFill="1" applyBorder="1" applyAlignment="1">
      <alignment horizontal="center" vertical="center" wrapText="1"/>
    </xf>
    <xf numFmtId="2" fontId="13" fillId="14" borderId="35" xfId="1" applyNumberFormat="1" applyFont="1" applyFill="1" applyBorder="1" applyAlignment="1" applyProtection="1">
      <alignment horizontal="center" vertical="center"/>
      <protection locked="0"/>
    </xf>
    <xf numFmtId="49" fontId="13" fillId="15" borderId="38" xfId="0" applyNumberFormat="1" applyFont="1" applyFill="1" applyBorder="1" applyAlignment="1">
      <alignment horizontal="left" vertical="center" indent="1"/>
    </xf>
    <xf numFmtId="0" fontId="13" fillId="15" borderId="0" xfId="0" applyFont="1" applyFill="1" applyAlignment="1">
      <alignment horizontal="left" vertical="center" indent="1"/>
    </xf>
    <xf numFmtId="0" fontId="13" fillId="15" borderId="34" xfId="0" applyFont="1" applyFill="1" applyBorder="1" applyAlignment="1">
      <alignment horizontal="center" vertical="center"/>
    </xf>
    <xf numFmtId="2" fontId="13" fillId="15" borderId="0" xfId="1" applyNumberFormat="1" applyFont="1" applyFill="1" applyBorder="1" applyAlignment="1">
      <alignment horizontal="center" vertical="center"/>
    </xf>
    <xf numFmtId="164" fontId="13" fillId="15" borderId="34" xfId="1" applyFont="1" applyFill="1" applyBorder="1" applyAlignment="1" applyProtection="1">
      <alignment horizontal="center" vertical="center"/>
      <protection locked="0"/>
    </xf>
    <xf numFmtId="2" fontId="13" fillId="15" borderId="35" xfId="1" applyNumberFormat="1" applyFont="1" applyFill="1" applyBorder="1" applyAlignment="1" applyProtection="1">
      <alignment horizontal="center" vertical="center"/>
      <protection locked="0"/>
    </xf>
    <xf numFmtId="165" fontId="0" fillId="0" borderId="2" xfId="0" applyNumberFormat="1" applyBorder="1" applyAlignment="1" applyProtection="1">
      <alignment horizontal="center" vertical="center"/>
      <protection locked="0"/>
    </xf>
    <xf numFmtId="165" fontId="0" fillId="0" borderId="0" xfId="0" applyNumberFormat="1" applyAlignment="1">
      <alignment horizontal="center" vertical="center"/>
    </xf>
    <xf numFmtId="0" fontId="0" fillId="0" borderId="37" xfId="0" applyBorder="1" applyAlignment="1">
      <alignment horizontal="center" vertical="center"/>
    </xf>
    <xf numFmtId="0" fontId="13" fillId="0" borderId="0" xfId="0" applyFont="1" applyAlignment="1">
      <alignment horizontal="center" vertical="center"/>
    </xf>
    <xf numFmtId="0" fontId="13" fillId="15" borderId="0" xfId="0" applyFont="1" applyFill="1" applyAlignment="1">
      <alignment horizontal="center" vertical="center"/>
    </xf>
    <xf numFmtId="0" fontId="4" fillId="0" borderId="0" xfId="0" applyFont="1" applyAlignment="1">
      <alignment horizontal="left" vertical="center"/>
    </xf>
    <xf numFmtId="0" fontId="13" fillId="0" borderId="35" xfId="0" applyFont="1" applyBorder="1" applyAlignment="1">
      <alignment horizontal="left" vertical="center"/>
    </xf>
    <xf numFmtId="0" fontId="13" fillId="15" borderId="35" xfId="0" applyFont="1" applyFill="1" applyBorder="1" applyAlignment="1">
      <alignment horizontal="left" vertical="center"/>
    </xf>
    <xf numFmtId="0" fontId="0" fillId="0" borderId="0" xfId="0" applyAlignment="1">
      <alignment horizontal="left"/>
    </xf>
    <xf numFmtId="49" fontId="13" fillId="0" borderId="34" xfId="0" applyNumberFormat="1" applyFont="1" applyBorder="1" applyAlignment="1" applyProtection="1">
      <alignment horizontal="left" vertical="center" indent="1"/>
    </xf>
    <xf numFmtId="0" fontId="13" fillId="0" borderId="0" xfId="0" applyNumberFormat="1" applyFont="1" applyAlignment="1" applyProtection="1">
      <alignment horizontal="left" vertical="center" indent="1"/>
    </xf>
    <xf numFmtId="0" fontId="13" fillId="15" borderId="0" xfId="0" applyNumberFormat="1" applyFont="1" applyFill="1" applyAlignment="1">
      <alignment horizontal="center" vertical="center"/>
    </xf>
    <xf numFmtId="0" fontId="13" fillId="0" borderId="35" xfId="0" applyNumberFormat="1" applyFont="1" applyFill="1" applyBorder="1" applyAlignment="1" applyProtection="1">
      <alignment horizontal="left" vertical="center"/>
    </xf>
    <xf numFmtId="0" fontId="13" fillId="10" borderId="34" xfId="0" applyNumberFormat="1" applyFont="1" applyFill="1" applyBorder="1" applyAlignment="1" applyProtection="1">
      <alignment horizontal="center" vertical="center"/>
    </xf>
    <xf numFmtId="164" fontId="13" fillId="10" borderId="0" xfId="1" applyNumberFormat="1" applyFont="1" applyFill="1" applyAlignment="1">
      <alignment horizontal="center" vertical="center"/>
    </xf>
    <xf numFmtId="164" fontId="13" fillId="12" borderId="34" xfId="1" applyNumberFormat="1" applyFont="1" applyFill="1" applyBorder="1" applyAlignment="1">
      <alignment horizontal="center" vertical="center"/>
    </xf>
    <xf numFmtId="2" fontId="13" fillId="12" borderId="35" xfId="1" applyNumberFormat="1" applyFont="1" applyFill="1" applyBorder="1" applyAlignment="1">
      <alignment horizontal="center" vertical="center"/>
    </xf>
    <xf numFmtId="164" fontId="13" fillId="14" borderId="0" xfId="1" applyNumberFormat="1" applyFont="1" applyFill="1" applyAlignment="1" applyProtection="1">
      <alignment horizontal="center" vertical="center"/>
      <protection locked="0"/>
    </xf>
    <xf numFmtId="0" fontId="0" fillId="8" borderId="34" xfId="0" applyFill="1" applyBorder="1" applyAlignment="1" applyProtection="1">
      <alignment horizontal="center" vertical="center"/>
    </xf>
    <xf numFmtId="2" fontId="0" fillId="8" borderId="0" xfId="0" applyNumberFormat="1" applyFill="1" applyAlignment="1" applyProtection="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0" fillId="0" borderId="0" xfId="0" applyAlignment="1">
      <alignment horizontal="justify" vertical="center" wrapText="1"/>
    </xf>
    <xf numFmtId="0" fontId="10" fillId="0" borderId="0" xfId="0" applyFont="1" applyAlignment="1">
      <alignment horizontal="left" vertical="center"/>
    </xf>
  </cellXfs>
  <cellStyles count="3">
    <cellStyle name="Moeda" xfId="1" builtinId="4"/>
    <cellStyle name="Normal" xfId="0" builtinId="0"/>
    <cellStyle name="Texto Explicativo" xfId="2" builtinId="53"/>
  </cellStyles>
  <dxfs count="27">
    <dxf>
      <font>
        <b/>
        <i val="0"/>
        <strike val="0"/>
        <condense val="0"/>
        <extend val="0"/>
        <outline val="0"/>
        <shadow val="0"/>
        <u val="none"/>
        <vertAlign val="baseline"/>
        <sz val="10"/>
        <color rgb="FFFFFFFF"/>
        <name val="Calibri"/>
        <family val="2"/>
        <scheme val="none"/>
      </font>
      <fill>
        <patternFill patternType="solid">
          <fgColor rgb="FF000000"/>
          <bgColor rgb="FFA6A6A6"/>
        </patternFill>
      </fill>
      <alignment horizontal="center" vertical="center" textRotation="0" wrapText="1" indent="0" justifyLastLine="0" shrinkToFit="0" readingOrder="0"/>
      <border diagonalUp="0" diagonalDown="0">
        <left/>
        <right style="medium">
          <color indexed="64"/>
        </right>
        <top/>
        <bottom style="thin">
          <color rgb="FF808080"/>
        </bottom>
        <vertical/>
        <horizontal/>
      </border>
    </dxf>
    <dxf>
      <font>
        <b/>
        <i val="0"/>
        <strike val="0"/>
        <condense val="0"/>
        <extend val="0"/>
        <outline val="0"/>
        <shadow val="0"/>
        <u val="none"/>
        <vertAlign val="baseline"/>
        <sz val="8"/>
        <color auto="1"/>
        <name val="Arial"/>
        <family val="2"/>
        <charset val="1"/>
        <scheme val="none"/>
      </font>
      <numFmt numFmtId="3" formatCode="#,##0"/>
      <fill>
        <patternFill patternType="solid">
          <fgColor rgb="FFFFFFCC"/>
          <bgColor rgb="FFFFFFFF"/>
        </patternFill>
      </fill>
      <alignment horizontal="center" vertical="center" textRotation="0" wrapText="1" indent="0" justifyLastLine="0" shrinkToFit="0" readingOrder="0"/>
      <border diagonalUp="0" diagonalDown="0">
        <left style="thin">
          <color rgb="FF808080"/>
        </left>
        <right/>
        <top style="thin">
          <color rgb="FF808080"/>
        </top>
        <bottom/>
        <vertical/>
        <horizontal/>
      </border>
    </dxf>
    <dxf>
      <font>
        <b val="0"/>
        <i val="0"/>
        <strike val="0"/>
        <condense val="0"/>
        <extend val="0"/>
        <outline val="0"/>
        <shadow val="0"/>
        <u val="none"/>
        <vertAlign val="baseline"/>
        <sz val="8"/>
        <color auto="1"/>
        <name val="Calibri"/>
        <family val="2"/>
        <charset val="1"/>
        <scheme val="none"/>
      </font>
      <fill>
        <patternFill patternType="solid">
          <fgColor rgb="FFFFFFCC"/>
          <bgColor rgb="FFFFFFFF"/>
        </patternFill>
      </fill>
      <alignment horizontal="center" vertical="center" textRotation="0" wrapText="1" indent="0" justifyLastLine="0" shrinkToFit="0" readingOrder="0"/>
      <border diagonalUp="0" diagonalDown="0">
        <left style="medium">
          <color indexed="64"/>
        </left>
        <right style="thin">
          <color rgb="FF808080"/>
        </right>
        <top style="thin">
          <color rgb="FF808080"/>
        </top>
        <bottom/>
        <vertical/>
        <horizontal/>
      </border>
    </dxf>
    <dxf>
      <font>
        <b val="0"/>
        <i val="0"/>
        <strike val="0"/>
        <condense val="0"/>
        <extend val="0"/>
        <outline val="0"/>
        <shadow val="0"/>
        <u val="none"/>
        <vertAlign val="baseline"/>
        <sz val="8"/>
        <color auto="1"/>
        <name val="Calibri"/>
        <family val="2"/>
        <charset val="1"/>
        <scheme val="none"/>
      </font>
      <fill>
        <patternFill patternType="solid">
          <fgColor rgb="FFFFFFCC"/>
          <bgColor rgb="FFFFFFFF"/>
        </patternFill>
      </fill>
      <alignment horizontal="center" vertical="center" textRotation="0" wrapText="1" indent="0" justifyLastLine="0" shrinkToFit="0" readingOrder="0"/>
      <border diagonalUp="0" diagonalDown="0">
        <left style="thin">
          <color rgb="FF808080"/>
        </left>
        <right/>
        <top style="thin">
          <color rgb="FF808080"/>
        </top>
        <bottom/>
        <vertical/>
        <horizontal/>
      </border>
    </dxf>
    <dxf>
      <font>
        <b val="0"/>
        <i val="0"/>
        <strike val="0"/>
        <condense val="0"/>
        <extend val="0"/>
        <outline val="0"/>
        <shadow val="0"/>
        <u val="none"/>
        <vertAlign val="baseline"/>
        <sz val="9"/>
        <color auto="1"/>
        <name val="Arial"/>
        <family val="2"/>
        <charset val="1"/>
        <scheme val="none"/>
      </font>
      <fill>
        <patternFill patternType="none">
          <fgColor indexed="64"/>
          <bgColor indexed="65"/>
        </patternFill>
      </fill>
      <alignment horizontal="general" vertical="center" textRotation="0" wrapText="1" indent="0" justifyLastLine="0" shrinkToFit="0" readingOrder="0"/>
      <border diagonalUp="0" diagonalDown="0">
        <left/>
        <right style="thin">
          <color rgb="FF808080"/>
        </right>
        <top style="thin">
          <color rgb="FF808080"/>
        </top>
        <bottom/>
        <vertical/>
        <horizontal/>
      </border>
    </dxf>
    <dxf>
      <font>
        <b/>
        <i val="0"/>
        <strike val="0"/>
        <condense val="0"/>
        <extend val="0"/>
        <outline val="0"/>
        <shadow val="0"/>
        <u val="none"/>
        <vertAlign val="baseline"/>
        <sz val="8"/>
        <color auto="1"/>
        <name val="Arial"/>
        <family val="2"/>
        <charset val="1"/>
        <scheme val="none"/>
      </font>
      <numFmt numFmtId="30" formatCode="@"/>
      <fill>
        <patternFill patternType="solid">
          <fgColor rgb="FFFFFFCC"/>
          <bgColor rgb="FFFFFFFF"/>
        </patternFill>
      </fill>
      <alignment horizontal="center" vertical="center" textRotation="0" wrapText="1" indent="0" justifyLastLine="0" shrinkToFit="0" readingOrder="0"/>
      <border diagonalUp="0" diagonalDown="0">
        <left style="medium">
          <color indexed="64"/>
        </left>
        <right style="medium">
          <color indexed="64"/>
        </right>
        <top style="thin">
          <color rgb="FF808080"/>
        </top>
        <bottom/>
        <vertical/>
        <horizontal/>
      </border>
    </dxf>
    <dxf>
      <font>
        <b/>
        <i val="0"/>
        <strike val="0"/>
        <condense val="0"/>
        <extend val="0"/>
        <outline val="0"/>
        <shadow val="0"/>
        <u val="none"/>
        <vertAlign val="baseline"/>
        <sz val="10"/>
        <color rgb="FFFFFFFF"/>
        <name val="Calibri"/>
        <family val="2"/>
        <scheme val="none"/>
      </font>
      <fill>
        <patternFill patternType="solid">
          <fgColor rgb="FF000000"/>
          <bgColor rgb="FFA6A6A6"/>
        </patternFill>
      </fill>
      <alignment horizontal="center" vertical="center" textRotation="0" wrapText="1" indent="0" justifyLastLine="0" shrinkToFit="0" readingOrder="0"/>
      <border diagonalUp="0" diagonalDown="0">
        <left/>
        <right style="medium">
          <color indexed="64"/>
        </right>
        <top style="thin">
          <color rgb="FF808080"/>
        </top>
        <bottom/>
        <vertical/>
        <horizontal/>
      </border>
    </dxf>
    <dxf>
      <border outline="0">
        <left style="medium">
          <color indexed="64"/>
        </left>
        <right style="thin">
          <color rgb="FF808080"/>
        </right>
        <top style="medium">
          <color indexed="64"/>
        </top>
        <bottom style="medium">
          <color indexed="64"/>
        </bottom>
      </border>
    </dxf>
    <dxf>
      <border outline="0">
        <bottom style="medium">
          <color indexed="64"/>
        </bottom>
      </border>
    </dxf>
    <dxf>
      <numFmt numFmtId="2" formatCode="0.00"/>
      <fill>
        <patternFill patternType="solid">
          <fgColor indexed="64"/>
          <bgColor theme="9" tint="0.79998168889431442"/>
        </patternFill>
      </fill>
      <alignment horizontal="center" vertical="center" textRotation="0" wrapText="0" indent="0" justifyLastLine="0" shrinkToFit="0" readingOrder="0"/>
      <protection locked="1" hidden="0"/>
    </dxf>
    <dxf>
      <fill>
        <patternFill patternType="solid">
          <fgColor indexed="64"/>
          <bgColor theme="9" tint="0.79998168889431442"/>
        </patternFill>
      </fill>
      <alignment horizontal="center" vertical="center" textRotation="0" wrapText="0" indent="0" justifyLastLine="0" shrinkToFit="0" readingOrder="0"/>
      <border outline="0">
        <left style="medium">
          <color indexed="64"/>
        </left>
      </border>
      <protection locked="1" hidden="0"/>
    </dxf>
    <dxf>
      <font>
        <b val="0"/>
        <i val="0"/>
        <strike val="0"/>
        <condense val="0"/>
        <extend val="0"/>
        <outline val="0"/>
        <shadow val="0"/>
        <u val="none"/>
        <vertAlign val="baseline"/>
        <sz val="11"/>
        <color theme="1" tint="4.9989318521683403E-2"/>
        <name val="Calibri"/>
        <family val="2"/>
        <scheme val="minor"/>
      </font>
      <numFmt numFmtId="2" formatCode="0.00"/>
      <fill>
        <patternFill patternType="solid">
          <fgColor indexed="64"/>
          <bgColor rgb="FFF4FFEF"/>
        </patternFill>
      </fill>
      <alignment horizontal="center" vertical="center" textRotation="0" wrapText="0" indent="0" justifyLastLine="0" shrinkToFit="0" readingOrder="0"/>
      <border diagonalUp="0" diagonalDown="0" outline="0">
        <left/>
        <right style="medium">
          <color indexed="64"/>
        </right>
        <top/>
        <bottom/>
      </border>
      <protection locked="0" hidden="0"/>
    </dxf>
    <dxf>
      <font>
        <strike val="0"/>
        <outline val="0"/>
        <shadow val="0"/>
        <u val="none"/>
        <vertAlign val="baseline"/>
        <sz val="11"/>
        <color theme="1" tint="4.9989318521683403E-2"/>
        <name val="Calibri"/>
        <family val="2"/>
        <scheme val="minor"/>
      </font>
      <numFmt numFmtId="164" formatCode="_-&quot;R$&quot;\ * #,##0.00_-;\-&quot;R$&quot;\ * #,##0.00_-;_-&quot;R$&quot;\ * &quot;-&quot;??_-;_-@_-"/>
      <fill>
        <patternFill patternType="solid">
          <fgColor indexed="64"/>
          <bgColor rgb="FFF4FFEF"/>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tint="4.9989318521683403E-2"/>
        <name val="Calibri"/>
        <family val="2"/>
        <scheme val="minor"/>
      </font>
      <numFmt numFmtId="2" formatCode="0.00"/>
      <fill>
        <patternFill patternType="solid">
          <fgColor indexed="64"/>
          <bgColor rgb="FFFFFBEF"/>
        </patternFill>
      </fill>
      <alignment horizontal="center" vertical="center" textRotation="0" wrapText="0" indent="0" justifyLastLine="0" shrinkToFit="0" readingOrder="0"/>
      <border outline="0">
        <left/>
        <right style="medium">
          <color indexed="64"/>
        </right>
      </border>
    </dxf>
    <dxf>
      <font>
        <b val="0"/>
        <i val="0"/>
        <strike val="0"/>
        <condense val="0"/>
        <extend val="0"/>
        <outline val="0"/>
        <shadow val="0"/>
        <u val="none"/>
        <vertAlign val="baseline"/>
        <sz val="11"/>
        <color theme="1" tint="4.9989318521683403E-2"/>
        <name val="Calibri"/>
        <family val="2"/>
        <scheme val="minor"/>
      </font>
      <numFmt numFmtId="164" formatCode="_-&quot;R$&quot;\ * #,##0.00_-;\-&quot;R$&quot;\ * #,##0.00_-;_-&quot;R$&quot;\ * &quot;-&quot;??_-;_-@_-"/>
      <fill>
        <patternFill patternType="solid">
          <fgColor indexed="64"/>
          <bgColor rgb="FFFFFBEF"/>
        </patternFill>
      </fill>
      <alignment horizontal="center" vertical="center" textRotation="0" wrapText="0" indent="0" justifyLastLine="0" shrinkToFit="0" readingOrder="0"/>
      <border outline="0">
        <left style="medium">
          <color indexed="64"/>
        </left>
      </border>
    </dxf>
    <dxf>
      <font>
        <strike val="0"/>
        <outline val="0"/>
        <shadow val="0"/>
        <u val="none"/>
        <vertAlign val="baseline"/>
        <sz val="11"/>
        <color theme="1" tint="4.9989318521683403E-2"/>
        <name val="Calibri"/>
        <family val="2"/>
        <scheme val="minor"/>
      </font>
      <numFmt numFmtId="164" formatCode="_-&quot;R$&quot;\ * #,##0.00_-;\-&quot;R$&quot;\ * #,##0.00_-;_-&quot;R$&quot;\ * &quot;-&quot;??_-;_-@_-"/>
      <fill>
        <patternFill patternType="solid">
          <fgColor indexed="64"/>
          <bgColor rgb="FFFFEBEB"/>
        </patternFill>
      </fill>
      <alignment horizontal="center" vertical="center" textRotation="0" wrapText="0" indent="0" justifyLastLine="0" shrinkToFit="0" readingOrder="0"/>
    </dxf>
    <dxf>
      <font>
        <strike val="0"/>
        <outline val="0"/>
        <shadow val="0"/>
        <u val="none"/>
        <vertAlign val="baseline"/>
        <sz val="11"/>
        <color theme="1" tint="4.9989318521683403E-2"/>
        <name val="Calibri"/>
        <family val="2"/>
        <scheme val="minor"/>
      </font>
      <numFmt numFmtId="0" formatCode="General"/>
      <fill>
        <patternFill patternType="solid">
          <fgColor indexed="64"/>
          <bgColor rgb="FFFFEBEB"/>
        </patternFill>
      </fill>
      <alignment horizontal="center" vertical="center" textRotation="0" wrapText="0" indent="0" justifyLastLine="0" shrinkToFit="0" readingOrder="0"/>
      <border diagonalUp="0" diagonalDown="0" outline="0">
        <left style="medium">
          <color indexed="64"/>
        </left>
        <right/>
      </border>
      <protection locked="1" hidden="0"/>
    </dxf>
    <dxf>
      <font>
        <b val="0"/>
        <i val="0"/>
        <strike val="0"/>
        <condense val="0"/>
        <extend val="0"/>
        <outline val="0"/>
        <shadow val="0"/>
        <u val="none"/>
        <vertAlign val="baseline"/>
        <sz val="11"/>
        <color theme="1" tint="4.9989318521683403E-2"/>
        <name val="Calibri"/>
        <family val="2"/>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left/>
        <right style="medium">
          <color indexed="64"/>
        </right>
      </border>
      <protection locked="1" hidden="0"/>
    </dxf>
    <dxf>
      <alignment horizontal="left" vertical="center" textRotation="0" wrapText="0" indent="1" justifyLastLine="0" shrinkToFit="0" readingOrder="0"/>
    </dxf>
    <dxf>
      <font>
        <b val="0"/>
        <i val="0"/>
        <strike val="0"/>
        <condense val="0"/>
        <extend val="0"/>
        <outline val="0"/>
        <shadow val="0"/>
        <u val="none"/>
        <vertAlign val="baseline"/>
        <sz val="11"/>
        <color theme="1" tint="4.9989318521683403E-2"/>
        <name val="Calibri"/>
        <family val="2"/>
        <scheme val="minor"/>
      </font>
      <numFmt numFmtId="0" formatCode="General"/>
      <fill>
        <patternFill patternType="solid">
          <fgColor indexed="64"/>
          <bgColor theme="0"/>
        </patternFill>
      </fill>
      <alignment horizontal="center" vertical="center" textRotation="0" wrapText="0" indent="0" justifyLastLine="0" shrinkToFit="0" readingOrder="0"/>
    </dxf>
    <dxf>
      <alignment horizontal="left" vertical="center" textRotation="0" wrapText="0" indent="1" justifyLastLine="0" shrinkToFit="0" readingOrder="0"/>
    </dxf>
    <dxf>
      <font>
        <strike val="0"/>
        <outline val="0"/>
        <shadow val="0"/>
        <u val="none"/>
        <vertAlign val="baseline"/>
        <sz val="11"/>
        <color theme="1" tint="4.9989318521683403E-2"/>
        <name val="Calibri"/>
        <family val="2"/>
        <scheme val="minor"/>
      </font>
      <numFmt numFmtId="0" formatCode="General"/>
      <alignment horizontal="left" vertical="center" textRotation="0" wrapText="0" indent="1" justifyLastLine="0" shrinkToFit="0" readingOrder="0"/>
      <protection locked="1" hidden="0"/>
    </dxf>
    <dxf>
      <font>
        <strike val="0"/>
        <outline val="0"/>
        <shadow val="0"/>
        <u val="none"/>
        <vertAlign val="baseline"/>
        <sz val="11"/>
        <color theme="1" tint="4.9989318521683403E-2"/>
        <name val="Calibri"/>
        <family val="2"/>
        <scheme val="minor"/>
      </font>
      <numFmt numFmtId="30" formatCode="@"/>
      <alignment horizontal="left" vertical="center" textRotation="0" wrapText="0" indent="1" justifyLastLine="0" shrinkToFit="0" readingOrder="0"/>
      <border diagonalUp="0" diagonalDown="0" outline="0">
        <left style="medium">
          <color indexed="64"/>
        </left>
        <right/>
      </border>
      <protection locked="1" hidden="0"/>
    </dxf>
    <dxf>
      <border diagonalUp="0" diagonalDown="0">
        <left style="medium">
          <color indexed="64"/>
        </left>
        <right style="medium">
          <color indexed="64"/>
        </right>
        <top style="medium">
          <color indexed="64"/>
        </top>
        <bottom style="medium">
          <color indexed="64"/>
        </bottom>
      </border>
    </dxf>
    <dxf>
      <alignment horizontal="left" vertical="center" textRotation="0" wrapText="0" indent="1" justifyLastLine="0" shrinkToFit="0" readingOrder="0"/>
      <protection locked="1" hidden="0"/>
    </dxf>
    <dxf>
      <border>
        <bottom style="medium">
          <color indexed="64"/>
        </bottom>
      </border>
    </dxf>
    <dxf>
      <alignment horizontal="left" vertical="center" textRotation="0" wrapText="0" indent="1" justifyLastLine="0" shrinkToFit="0" readingOrder="0"/>
      <border diagonalUp="0" diagonalDown="0">
        <left/>
        <right/>
        <top/>
        <bottom/>
        <vertical/>
        <horizontal/>
      </border>
      <protection locked="1" hidden="0"/>
    </dxf>
  </dxfs>
  <tableStyles count="0" defaultTableStyle="TableStyleMedium2" defaultPivotStyle="PivotStyleLight16"/>
  <colors>
    <mruColors>
      <color rgb="FFFF9981"/>
      <color rgb="FFF4FFEF"/>
      <color rgb="FFE6FFD9"/>
      <color rgb="FFFFFBEF"/>
      <color rgb="FFFFE79B"/>
      <color rgb="FFFFE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_rels/drawing1.xml.rels><?xml version="1.0" encoding="UTF-8" standalone="yes"?>
<Relationships xmlns="http://schemas.openxmlformats.org/package/2006/relationships"><Relationship Id="rId3" Type="http://schemas.openxmlformats.org/officeDocument/2006/relationships/image" Target="../media/image2.png" /><Relationship Id="rId7" Type="http://schemas.openxmlformats.org/officeDocument/2006/relationships/image" Target="../media/image5.png" /><Relationship Id="rId2" Type="http://schemas.microsoft.com/office/2007/relationships/hdphoto" Target="../media/hdphoto1.wdp" /><Relationship Id="rId1" Type="http://schemas.openxmlformats.org/officeDocument/2006/relationships/image" Target="../media/image1.png" /><Relationship Id="rId6" Type="http://schemas.openxmlformats.org/officeDocument/2006/relationships/image" Target="../media/image4.png" /><Relationship Id="rId5" Type="http://schemas.openxmlformats.org/officeDocument/2006/relationships/image" Target="../media/image3.png" /><Relationship Id="rId4" Type="http://schemas.microsoft.com/office/2007/relationships/hdphoto" Target="../media/hdphoto2.wdp" /></Relationships>
</file>

<file path=xl/drawings/drawing1.xml><?xml version="1.0" encoding="utf-8"?>
<xdr:wsDr xmlns:xdr="http://schemas.openxmlformats.org/drawingml/2006/spreadsheetDrawing" xmlns:a="http://schemas.openxmlformats.org/drawingml/2006/main">
  <xdr:twoCellAnchor>
    <xdr:from>
      <xdr:col>0</xdr:col>
      <xdr:colOff>57150</xdr:colOff>
      <xdr:row>7</xdr:row>
      <xdr:rowOff>66676</xdr:rowOff>
    </xdr:from>
    <xdr:to>
      <xdr:col>10</xdr:col>
      <xdr:colOff>0</xdr:colOff>
      <xdr:row>7</xdr:row>
      <xdr:rowOff>2333626</xdr:rowOff>
    </xdr:to>
    <xdr:sp macro="" textlink="">
      <xdr:nvSpPr>
        <xdr:cNvPr id="2" name="CaixaDeTexto 1">
          <a:extLst>
            <a:ext uri="{FF2B5EF4-FFF2-40B4-BE49-F238E27FC236}">
              <a16:creationId xmlns:a16="http://schemas.microsoft.com/office/drawing/2014/main" id="{4535E467-3CE1-DAE5-6B5D-C660C4176ADA}"/>
            </a:ext>
          </a:extLst>
        </xdr:cNvPr>
        <xdr:cNvSpPr txBox="1"/>
      </xdr:nvSpPr>
      <xdr:spPr>
        <a:xfrm>
          <a:off x="57150" y="1419226"/>
          <a:ext cx="8763000" cy="2266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100" b="1" u="sng" baseline="0">
              <a:solidFill>
                <a:schemeClr val="tx1">
                  <a:lumMod val="75000"/>
                  <a:lumOff val="25000"/>
                </a:schemeClr>
              </a:solidFill>
            </a:rPr>
            <a:t>PAGAMENTO POR REGIÃO:</a:t>
          </a:r>
          <a:endParaRPr lang="pt-BR" sz="1100" b="1" u="sng">
            <a:solidFill>
              <a:schemeClr val="tx1">
                <a:lumMod val="75000"/>
                <a:lumOff val="25000"/>
              </a:schemeClr>
            </a:solidFill>
          </a:endParaRPr>
        </a:p>
      </xdr:txBody>
    </xdr:sp>
    <xdr:clientData/>
  </xdr:twoCellAnchor>
  <xdr:twoCellAnchor editAs="oneCell">
    <xdr:from>
      <xdr:col>0</xdr:col>
      <xdr:colOff>438150</xdr:colOff>
      <xdr:row>7</xdr:row>
      <xdr:rowOff>266701</xdr:rowOff>
    </xdr:from>
    <xdr:to>
      <xdr:col>1</xdr:col>
      <xdr:colOff>641350</xdr:colOff>
      <xdr:row>7</xdr:row>
      <xdr:rowOff>1600201</xdr:rowOff>
    </xdr:to>
    <xdr:pic>
      <xdr:nvPicPr>
        <xdr:cNvPr id="4" name="Picture 2" descr=" cavidade oral Modelo humano de anatomia da boca aberta ilustração stock">
          <a:extLst>
            <a:ext uri="{FF2B5EF4-FFF2-40B4-BE49-F238E27FC236}">
              <a16:creationId xmlns:a16="http://schemas.microsoft.com/office/drawing/2014/main" id="{31F4F20F-D33C-C20A-3AD6-E7439FEE9B82}"/>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21833" y1="49889" x2="24500" y2="66556"/>
                      <a14:foregroundMark x1="24500" y1="66556" x2="36833" y2="76111"/>
                      <a14:foregroundMark x1="36833" y1="76111" x2="51500" y2="78111"/>
                      <a14:foregroundMark x1="51500" y1="78111" x2="65167" y2="74667"/>
                      <a14:foregroundMark x1="65167" y1="74667" x2="78833" y2="58667"/>
                      <a14:foregroundMark x1="23667" y1="71333" x2="31500" y2="75333"/>
                      <a14:foregroundMark x1="68000" y1="75444" x2="75500" y2="71556"/>
                      <a14:foregroundMark x1="77000" y1="42000" x2="66333" y2="29778"/>
                      <a14:foregroundMark x1="66333" y1="29778" x2="52667" y2="23222"/>
                      <a14:foregroundMark x1="52667" y1="23222" x2="39667" y2="24667"/>
                      <a14:foregroundMark x1="39667" y1="24667" x2="29500" y2="31667"/>
                      <a14:foregroundMark x1="29500" y1="31667" x2="21833" y2="43889"/>
                      <a14:foregroundMark x1="25333" y1="32222" x2="30833" y2="28333"/>
                      <a14:foregroundMark x1="71667" y1="27889" x2="76833" y2="35000"/>
                      <a14:foregroundMark x1="76833" y1="35000" x2="77000" y2="35111"/>
                      <a14:foregroundMark x1="77000" y1="59667" x2="76667" y2="57889"/>
                    </a14:backgroundRemoval>
                  </a14:imgEffect>
                </a14:imgLayer>
              </a14:imgProps>
            </a:ext>
            <a:ext uri="{28A0092B-C50C-407E-A947-70E740481C1C}">
              <a14:useLocalDpi xmlns:a14="http://schemas.microsoft.com/office/drawing/2010/main" val="0"/>
            </a:ext>
          </a:extLst>
        </a:blip>
        <a:srcRect/>
        <a:stretch>
          <a:fillRect/>
        </a:stretch>
      </xdr:blipFill>
      <xdr:spPr bwMode="auto">
        <a:xfrm>
          <a:off x="438150" y="1619251"/>
          <a:ext cx="889000"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161925</xdr:colOff>
      <xdr:row>7</xdr:row>
      <xdr:rowOff>1533525</xdr:rowOff>
    </xdr:from>
    <xdr:to>
      <xdr:col>1</xdr:col>
      <xdr:colOff>895350</xdr:colOff>
      <xdr:row>7</xdr:row>
      <xdr:rowOff>2124075</xdr:rowOff>
    </xdr:to>
    <xdr:sp macro="" textlink="">
      <xdr:nvSpPr>
        <xdr:cNvPr id="5" name="CaixaDeTexto 4">
          <a:extLst>
            <a:ext uri="{FF2B5EF4-FFF2-40B4-BE49-F238E27FC236}">
              <a16:creationId xmlns:a16="http://schemas.microsoft.com/office/drawing/2014/main" id="{F0E3A56E-6141-DA7C-22B7-CFD17EA2CEB9}"/>
            </a:ext>
          </a:extLst>
        </xdr:cNvPr>
        <xdr:cNvSpPr txBox="1"/>
      </xdr:nvSpPr>
      <xdr:spPr>
        <a:xfrm>
          <a:off x="161925" y="2886075"/>
          <a:ext cx="1419225"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Boca</a:t>
          </a:r>
          <a:r>
            <a:rPr lang="pt-BR" sz="1000" baseline="0"/>
            <a:t>: Valor sugerido é igual ao valor do atendimento </a:t>
          </a:r>
          <a:endParaRPr lang="pt-BR" sz="1000"/>
        </a:p>
      </xdr:txBody>
    </xdr:sp>
    <xdr:clientData/>
  </xdr:twoCellAnchor>
  <xdr:twoCellAnchor editAs="oneCell">
    <xdr:from>
      <xdr:col>1</xdr:col>
      <xdr:colOff>1415861</xdr:colOff>
      <xdr:row>7</xdr:row>
      <xdr:rowOff>390525</xdr:rowOff>
    </xdr:from>
    <xdr:to>
      <xdr:col>1</xdr:col>
      <xdr:colOff>2220486</xdr:colOff>
      <xdr:row>7</xdr:row>
      <xdr:rowOff>1428750</xdr:rowOff>
    </xdr:to>
    <xdr:pic>
      <xdr:nvPicPr>
        <xdr:cNvPr id="6" name="Picture 6" descr=" Doença de goma humana, sangramento de gomas Prevenção dental, infographics oral do dente do vetor do cuidado ilustração do vetor">
          <a:extLst>
            <a:ext uri="{FF2B5EF4-FFF2-40B4-BE49-F238E27FC236}">
              <a16:creationId xmlns:a16="http://schemas.microsoft.com/office/drawing/2014/main" id="{AA982E7A-6CB7-CAC3-6883-41F4B360ABCD}"/>
            </a:ext>
          </a:extLst>
        </xdr:cNvPr>
        <xdr:cNvPicPr>
          <a:picLocks noChangeAspect="1" noChangeArrowheads="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ackgroundRemoval t="9750" b="90000" l="10000" r="90000">
                      <a14:foregroundMark x1="19000" y1="11875" x2="34625" y2="44750"/>
                      <a14:foregroundMark x1="34625" y1="44750" x2="36375" y2="14500"/>
                      <a14:foregroundMark x1="36375" y1="14500" x2="23875" y2="14500"/>
                      <a14:foregroundMark x1="23875" y1="14500" x2="21375" y2="23375"/>
                      <a14:foregroundMark x1="21375" y1="23375" x2="21875" y2="24875"/>
                      <a14:foregroundMark x1="16500" y1="23000" x2="25500" y2="38500"/>
                      <a14:foregroundMark x1="25500" y1="38500" x2="26125" y2="40375"/>
                      <a14:foregroundMark x1="33500" y1="29500" x2="30500" y2="15750"/>
                      <a14:foregroundMark x1="22625" y1="15625" x2="30500" y2="9750"/>
                      <a14:foregroundMark x1="30500" y1="9750" x2="37625" y2="14500"/>
                      <a14:foregroundMark x1="37625" y1="14500" x2="36250" y2="16875"/>
                      <a14:foregroundMark x1="14875" y1="23625" x2="14875" y2="41375"/>
                      <a14:foregroundMark x1="14875" y1="41375" x2="19250" y2="46875"/>
                      <a14:foregroundMark x1="19250" y1="46875" x2="19625" y2="47000"/>
                      <a14:foregroundMark x1="16125" y1="45750" x2="16125" y2="45750"/>
                      <a14:foregroundMark x1="15250" y1="44875" x2="15250" y2="44875"/>
                      <a14:foregroundMark x1="15625" y1="45750" x2="15625" y2="45750"/>
                      <a14:foregroundMark x1="14625" y1="42625" x2="14625" y2="42625"/>
                      <a14:foregroundMark x1="14500" y1="40875" x2="14500" y2="40875"/>
                      <a14:foregroundMark x1="14500" y1="37125" x2="14500" y2="37125"/>
                      <a14:foregroundMark x1="14500" y1="36125" x2="14500" y2="36125"/>
                      <a14:foregroundMark x1="14250" y1="34250" x2="14250" y2="34250"/>
                      <a14:foregroundMark x1="14250" y1="34000" x2="14250" y2="34000"/>
                      <a14:foregroundMark x1="14250" y1="32375" x2="14250" y2="32375"/>
                      <a14:foregroundMark x1="14250" y1="32250" x2="14000" y2="25875"/>
                      <a14:foregroundMark x1="14875" y1="39750" x2="14250" y2="32000"/>
                      <a14:foregroundMark x1="14500" y1="43250" x2="13875" y2="35250"/>
                      <a14:foregroundMark x1="23875" y1="47625" x2="32750" y2="48250"/>
                      <a14:foregroundMark x1="32875" y1="48375" x2="40500" y2="47000"/>
                      <a14:foregroundMark x1="40500" y1="47000" x2="41750" y2="41000"/>
                      <a14:foregroundMark x1="39000" y1="47000" x2="43000" y2="40375"/>
                      <a14:foregroundMark x1="43000" y1="40375" x2="41500" y2="25875"/>
                      <a14:foregroundMark x1="42375" y1="29750" x2="41875" y2="21375"/>
                      <a14:backgroundMark x1="59125" y1="20875" x2="65750" y2="35500"/>
                      <a14:backgroundMark x1="65750" y1="35500" x2="76000" y2="45625"/>
                      <a14:backgroundMark x1="76000" y1="45625" x2="85375" y2="28000"/>
                      <a14:backgroundMark x1="85375" y1="28000" x2="86875" y2="20500"/>
                      <a14:backgroundMark x1="22500" y1="6375" x2="30375" y2="7625"/>
                      <a14:backgroundMark x1="30375" y1="7625" x2="33875" y2="7125"/>
                      <a14:backgroundMark x1="22625" y1="6375" x2="27625" y2="7625"/>
                      <a14:backgroundMark x1="24750" y1="7750" x2="24750" y2="7750"/>
                      <a14:backgroundMark x1="22625" y1="7375" x2="22625" y2="7375"/>
                      <a14:backgroundMark x1="21250" y1="7625" x2="21250" y2="7625"/>
                    </a14:backgroundRemoval>
                  </a14:imgEffect>
                </a14:imgLayer>
              </a14:imgProps>
            </a:ext>
            <a:ext uri="{28A0092B-C50C-407E-A947-70E740481C1C}">
              <a14:useLocalDpi xmlns:a14="http://schemas.microsoft.com/office/drawing/2010/main" val="0"/>
            </a:ext>
          </a:extLst>
        </a:blip>
        <a:srcRect l="10646" t="5703" r="53992" b="48670"/>
        <a:stretch/>
      </xdr:blipFill>
      <xdr:spPr bwMode="auto">
        <a:xfrm>
          <a:off x="2099420" y="1746437"/>
          <a:ext cx="804625"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1100908</xdr:colOff>
      <xdr:row>7</xdr:row>
      <xdr:rowOff>1514475</xdr:rowOff>
    </xdr:from>
    <xdr:to>
      <xdr:col>1</xdr:col>
      <xdr:colOff>2510608</xdr:colOff>
      <xdr:row>7</xdr:row>
      <xdr:rowOff>2241176</xdr:rowOff>
    </xdr:to>
    <xdr:sp macro="" textlink="">
      <xdr:nvSpPr>
        <xdr:cNvPr id="7" name="CaixaDeTexto 6">
          <a:extLst>
            <a:ext uri="{FF2B5EF4-FFF2-40B4-BE49-F238E27FC236}">
              <a16:creationId xmlns:a16="http://schemas.microsoft.com/office/drawing/2014/main" id="{866F3125-D640-42B7-8395-7BB0E2DD29C4}"/>
            </a:ext>
          </a:extLst>
        </xdr:cNvPr>
        <xdr:cNvSpPr txBox="1"/>
      </xdr:nvSpPr>
      <xdr:spPr>
        <a:xfrm>
          <a:off x="1784467" y="2870387"/>
          <a:ext cx="1409700" cy="7267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Dente</a:t>
          </a:r>
          <a:r>
            <a:rPr lang="pt-BR" sz="1000" baseline="0"/>
            <a:t>: Mult. valor sugerido x dentes em que o procedimento foi realizado</a:t>
          </a:r>
          <a:endParaRPr lang="pt-BR" sz="1100"/>
        </a:p>
      </xdr:txBody>
    </xdr:sp>
    <xdr:clientData/>
  </xdr:twoCellAnchor>
  <xdr:twoCellAnchor editAs="oneCell">
    <xdr:from>
      <xdr:col>2</xdr:col>
      <xdr:colOff>245967</xdr:colOff>
      <xdr:row>7</xdr:row>
      <xdr:rowOff>590551</xdr:rowOff>
    </xdr:from>
    <xdr:to>
      <xdr:col>2</xdr:col>
      <xdr:colOff>857246</xdr:colOff>
      <xdr:row>7</xdr:row>
      <xdr:rowOff>1409700</xdr:rowOff>
    </xdr:to>
    <xdr:pic>
      <xdr:nvPicPr>
        <xdr:cNvPr id="10" name="Imagem 9">
          <a:extLst>
            <a:ext uri="{FF2B5EF4-FFF2-40B4-BE49-F238E27FC236}">
              <a16:creationId xmlns:a16="http://schemas.microsoft.com/office/drawing/2014/main" id="{88E82A94-E29E-757D-0EF9-D4FD6896802F}"/>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865467" y="1946463"/>
          <a:ext cx="611279" cy="819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2716166</xdr:colOff>
      <xdr:row>7</xdr:row>
      <xdr:rowOff>1514475</xdr:rowOff>
    </xdr:from>
    <xdr:to>
      <xdr:col>3</xdr:col>
      <xdr:colOff>474149</xdr:colOff>
      <xdr:row>7</xdr:row>
      <xdr:rowOff>2276475</xdr:rowOff>
    </xdr:to>
    <xdr:sp macro="" textlink="">
      <xdr:nvSpPr>
        <xdr:cNvPr id="11" name="CaixaDeTexto 10">
          <a:extLst>
            <a:ext uri="{FF2B5EF4-FFF2-40B4-BE49-F238E27FC236}">
              <a16:creationId xmlns:a16="http://schemas.microsoft.com/office/drawing/2014/main" id="{7567D0AB-96F0-4E3F-8994-33187C267B1D}"/>
            </a:ext>
          </a:extLst>
        </xdr:cNvPr>
        <xdr:cNvSpPr txBox="1"/>
      </xdr:nvSpPr>
      <xdr:spPr>
        <a:xfrm>
          <a:off x="3399725" y="2870387"/>
          <a:ext cx="1657630"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Hemiarcada</a:t>
          </a:r>
          <a:r>
            <a:rPr lang="pt-BR" sz="1000"/>
            <a:t>:</a:t>
          </a:r>
        </a:p>
        <a:p>
          <a:pPr algn="ctr"/>
          <a:r>
            <a:rPr lang="pt-BR" sz="1000"/>
            <a:t>Mult.</a:t>
          </a:r>
          <a:r>
            <a:rPr lang="pt-BR" sz="1000" baseline="0"/>
            <a:t> valor sugerido (4x) - caso o procedimento tenha sido realizado na boca toda.</a:t>
          </a:r>
          <a:endParaRPr lang="pt-BR" sz="1000"/>
        </a:p>
      </xdr:txBody>
    </xdr:sp>
    <xdr:clientData/>
  </xdr:twoCellAnchor>
  <xdr:twoCellAnchor editAs="oneCell">
    <xdr:from>
      <xdr:col>3</xdr:col>
      <xdr:colOff>1030940</xdr:colOff>
      <xdr:row>7</xdr:row>
      <xdr:rowOff>607952</xdr:rowOff>
    </xdr:from>
    <xdr:to>
      <xdr:col>5</xdr:col>
      <xdr:colOff>963704</xdr:colOff>
      <xdr:row>7</xdr:row>
      <xdr:rowOff>1447799</xdr:rowOff>
    </xdr:to>
    <xdr:pic>
      <xdr:nvPicPr>
        <xdr:cNvPr id="12" name="Imagem 11">
          <a:extLst>
            <a:ext uri="{FF2B5EF4-FFF2-40B4-BE49-F238E27FC236}">
              <a16:creationId xmlns:a16="http://schemas.microsoft.com/office/drawing/2014/main" id="{545619B7-67A9-111D-004D-522F1742A69F}"/>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614146" y="1963864"/>
          <a:ext cx="1030941" cy="839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679707</xdr:colOff>
      <xdr:row>7</xdr:row>
      <xdr:rowOff>1504950</xdr:rowOff>
    </xdr:from>
    <xdr:to>
      <xdr:col>8</xdr:col>
      <xdr:colOff>186648</xdr:colOff>
      <xdr:row>7</xdr:row>
      <xdr:rowOff>2266951</xdr:rowOff>
    </xdr:to>
    <xdr:sp macro="" textlink="">
      <xdr:nvSpPr>
        <xdr:cNvPr id="13" name="CaixaDeTexto 12">
          <a:extLst>
            <a:ext uri="{FF2B5EF4-FFF2-40B4-BE49-F238E27FC236}">
              <a16:creationId xmlns:a16="http://schemas.microsoft.com/office/drawing/2014/main" id="{CBC5ECCF-E1D8-434F-95FD-5E4797C70F15}"/>
            </a:ext>
          </a:extLst>
        </xdr:cNvPr>
        <xdr:cNvSpPr txBox="1"/>
      </xdr:nvSpPr>
      <xdr:spPr>
        <a:xfrm>
          <a:off x="5262913" y="2860862"/>
          <a:ext cx="1658470" cy="762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Arcada</a:t>
          </a:r>
          <a:endParaRPr lang="pt-BR" sz="1000"/>
        </a:p>
        <a:p>
          <a:pPr algn="ctr"/>
          <a:r>
            <a:rPr lang="pt-BR" sz="1000"/>
            <a:t>Mult.</a:t>
          </a:r>
          <a:r>
            <a:rPr lang="pt-BR" sz="1000" baseline="0"/>
            <a:t> valor sugerido (2x) - caso o procedimento tenha sido realizado na boca toda.</a:t>
          </a:r>
          <a:endParaRPr lang="pt-BR" sz="1000"/>
        </a:p>
      </xdr:txBody>
    </xdr:sp>
    <xdr:clientData/>
  </xdr:twoCellAnchor>
  <xdr:twoCellAnchor>
    <xdr:from>
      <xdr:col>8</xdr:col>
      <xdr:colOff>392206</xdr:colOff>
      <xdr:row>7</xdr:row>
      <xdr:rowOff>1514475</xdr:rowOff>
    </xdr:from>
    <xdr:to>
      <xdr:col>9</xdr:col>
      <xdr:colOff>981076</xdr:colOff>
      <xdr:row>7</xdr:row>
      <xdr:rowOff>2276476</xdr:rowOff>
    </xdr:to>
    <xdr:sp macro="" textlink="">
      <xdr:nvSpPr>
        <xdr:cNvPr id="14" name="CaixaDeTexto 13">
          <a:extLst>
            <a:ext uri="{FF2B5EF4-FFF2-40B4-BE49-F238E27FC236}">
              <a16:creationId xmlns:a16="http://schemas.microsoft.com/office/drawing/2014/main" id="{4099FED8-5D6A-48FD-92EB-802CC9AA28C3}"/>
            </a:ext>
          </a:extLst>
        </xdr:cNvPr>
        <xdr:cNvSpPr txBox="1"/>
      </xdr:nvSpPr>
      <xdr:spPr>
        <a:xfrm>
          <a:off x="7126941" y="2870387"/>
          <a:ext cx="1642223" cy="762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Segmento</a:t>
          </a:r>
          <a:endParaRPr lang="pt-BR" sz="1000"/>
        </a:p>
        <a:p>
          <a:pPr algn="ctr"/>
          <a:r>
            <a:rPr lang="pt-BR" sz="1000"/>
            <a:t>Mult.</a:t>
          </a:r>
          <a:r>
            <a:rPr lang="pt-BR" sz="1000" baseline="0"/>
            <a:t> valor sugerido (6x) - caso o procedimento tenha sido realizado na boca toda.</a:t>
          </a:r>
          <a:endParaRPr lang="pt-BR" sz="1000"/>
        </a:p>
      </xdr:txBody>
    </xdr:sp>
    <xdr:clientData/>
  </xdr:twoCellAnchor>
  <xdr:twoCellAnchor editAs="oneCell">
    <xdr:from>
      <xdr:col>8</xdr:col>
      <xdr:colOff>681878</xdr:colOff>
      <xdr:row>7</xdr:row>
      <xdr:rowOff>1019176</xdr:rowOff>
    </xdr:from>
    <xdr:to>
      <xdr:col>9</xdr:col>
      <xdr:colOff>796178</xdr:colOff>
      <xdr:row>7</xdr:row>
      <xdr:rowOff>1412040</xdr:rowOff>
    </xdr:to>
    <xdr:pic>
      <xdr:nvPicPr>
        <xdr:cNvPr id="16" name="Imagem 15">
          <a:extLst>
            <a:ext uri="{FF2B5EF4-FFF2-40B4-BE49-F238E27FC236}">
              <a16:creationId xmlns:a16="http://schemas.microsoft.com/office/drawing/2014/main" id="{4155C952-1516-7155-0604-C78D1340E6ED}"/>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416613" y="2375088"/>
          <a:ext cx="1167653" cy="392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E65E2FA-7912-4DD3-8186-7F7D1C1855F6}" name="Contraproposta" displayName="Contraproposta" ref="A9:L58" totalsRowShown="0" headerRowDxfId="26" dataDxfId="24" headerRowBorderDxfId="25" tableBorderDxfId="23">
  <autoFilter ref="A9:L58" xr:uid="{6E65E2FA-7912-4DD3-8186-7F7D1C1855F6}">
    <filterColumn colId="3">
      <filters>
        <filter val="Cirurgia e Traumatologia Buco-Maxilo-Facial"/>
        <filter val="Periodontia"/>
      </filters>
    </filterColumn>
  </autoFilter>
  <sortState xmlns:xlrd2="http://schemas.microsoft.com/office/spreadsheetml/2017/richdata2" ref="A10:J50">
    <sortCondition ref="D9:D50"/>
  </sortState>
  <tableColumns count="12">
    <tableColumn id="6" xr3:uid="{5EDDC794-2BE8-4CD2-863D-336C5E900EF2}" name="Tuss" dataDxfId="22"/>
    <tableColumn id="1" xr3:uid="{606CFD14-5C32-4380-8BA4-E6A4E01334A3}" name="Procedimento" dataDxfId="21" totalsRowDxfId="20">
      <calculatedColumnFormula>VLOOKUP(Contraproposta[[#This Row],[Tuss]],Tabela3[[TUSS]:[PROCEDIMENTOS ODONTOLÓGICOS]],2,0)</calculatedColumnFormula>
    </tableColumn>
    <tableColumn id="13" xr3:uid="{D3BD2265-5B6D-4261-9E93-8E882FAD5CF6}" name="Região" dataDxfId="19" totalsRowDxfId="18">
      <calculatedColumnFormula>VLOOKUP(Contraproposta[[#This Row],[Procedimento]],Tabela3[[PROCEDIMENTOS ODONTOLÓGICOS]:[APLICAÇÃO]],3,0)</calculatedColumnFormula>
    </tableColumn>
    <tableColumn id="5" xr3:uid="{EDB2D7AD-3050-4243-B62E-3F1672BC8724}" name="Área Atuação" dataDxfId="17">
      <calculatedColumnFormula>VLOOKUP(Contraproposta[[#This Row],[Tuss]],Tabela3[[TUSS]:[Área2]],6,0)</calculatedColumnFormula>
    </tableColumn>
    <tableColumn id="2" xr3:uid="{B721B534-C617-430A-8D83-B979B99A7CD8}" name="Quantidade de USO" dataDxfId="16">
      <calculatedColumnFormula>_xlfn.XLOOKUP(Contraproposta[[#This Row],[Tuss]],Tabela3[TUSS],Tabela3[HMO],"-",0,1)</calculatedColumnFormula>
    </tableColumn>
    <tableColumn id="3" xr3:uid="{9669FC7F-7187-4320-BF68-E9026C6ACCCF}" name="Valor - Moeda 0,30" dataDxfId="15" dataCellStyle="Moeda">
      <calculatedColumnFormula>Contraproposta[[#This Row],[Quantidade de USO]]*0.3</calculatedColumnFormula>
    </tableColumn>
    <tableColumn id="11" xr3:uid="{FF647BE2-6B00-434E-9AF7-E2A04F730569}" name="Valor Sugerido pela Clinica (R$)" dataDxfId="14" dataCellStyle="Moeda"/>
    <tableColumn id="10" xr3:uid="{5D9CE64A-758A-4D00-95C2-B024C47B76A2}" name="Moeda   Sugerida" dataDxfId="13" dataCellStyle="Moeda">
      <calculatedColumnFormula>IFERROR(ROUNDUP(Contraproposta[[#This Row],[Valor Sugerido pela Clinica (R$)]]/Contraproposta[[#This Row],[Quantidade de USO]],2),"-")</calculatedColumnFormula>
    </tableColumn>
    <tableColumn id="4" xr3:uid="{D7CABCA1-0607-49A9-B434-2338CBD05D50}" name="Valor Aprovado (R$)" dataDxfId="12" dataCellStyle="Moeda">
      <calculatedColumnFormula>Contraproposta[[#This Row],[Moeda Aprovada]]*Contraproposta[[#This Row],[Quantidade de USO]]</calculatedColumnFormula>
    </tableColumn>
    <tableColumn id="7" xr3:uid="{F6265FA3-FC6B-480E-959F-A14648767CD5}" name="Moeda Aprovada" dataDxfId="11" dataCellStyle="Moeda">
      <calculatedColumnFormula>IFERROR(ROUNDUP(Contraproposta[[#This Row],[Valor Aprovado (R$)]]/Contraproposta[[#This Row],[Quantidade de USO]],2),"-")</calculatedColumnFormula>
    </tableColumn>
    <tableColumn id="8" xr3:uid="{708D08EF-851A-4604-9B36-86376F3FA558}" name="Valor - Solicitado pela Clinica" dataDxfId="10"/>
    <tableColumn id="9" xr3:uid="{7F1BB9C1-6D67-4E0B-ABBD-36BD8603D502}" name="Mult - Solicitado pela Clinica" dataDxfId="9">
      <calculatedColumnFormula>Contraproposta[[#This Row],[Valor - Solicitado pela Clinica]]/Contraproposta[[#This Row],[Quantidade de USO]]</calculatedColumnFormula>
    </tableColumn>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EFA6926-5BC6-44ED-B4DA-77977C2BCCAD}" name="Tabela3" displayName="Tabela3" ref="A1:G208" totalsRowShown="0" headerRowBorderDxfId="8" tableBorderDxfId="7">
  <autoFilter ref="A1:G208" xr:uid="{3EFA6926-5BC6-44ED-B4DA-77977C2BCCAD}"/>
  <tableColumns count="7">
    <tableColumn id="1" xr3:uid="{10B0A064-D46D-463D-BA69-00FFF9E68484}" name="ÁREA" dataDxfId="6"/>
    <tableColumn id="2" xr3:uid="{FC4493B8-8E6A-4D4D-B74C-E4B4B6716E4A}" name="TUSS" dataDxfId="5"/>
    <tableColumn id="3" xr3:uid="{3AC61AFD-FE88-4376-A12E-DF8F0756F01F}" name="PROCEDIMENTOS ODONTOLÓGICOS" dataDxfId="4" dataCellStyle="Texto Explicativo"/>
    <tableColumn id="4" xr3:uid="{09866F84-93B5-4E7C-AC29-77EC9C95622E}" name="Comprovação" dataDxfId="3"/>
    <tableColumn id="5" xr3:uid="{83A296D0-EB6E-4E3E-A09D-29F820E36D2A}" name="APLICAÇÃO" dataDxfId="2"/>
    <tableColumn id="6" xr3:uid="{1921F77A-1233-4EFC-9492-292DF7705E5C}" name="HMO" dataDxfId="1"/>
    <tableColumn id="7" xr3:uid="{503E0AB4-D4B3-49E7-92A6-33791BB1FE12}" name="Área2" dataDxfId="0"/>
  </tableColumns>
  <tableStyleInfo name="TableStyleLight10"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 /><Relationship Id="rId2" Type="http://schemas.openxmlformats.org/officeDocument/2006/relationships/drawing" Target="../drawings/drawing1.xml" /><Relationship Id="rId1" Type="http://schemas.openxmlformats.org/officeDocument/2006/relationships/printerSettings" Target="../printerSettings/printerSettings1.bin" /></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F23E9-6233-428F-A886-EFA24C0DC2B1}">
  <sheetPr>
    <pageSetUpPr fitToPage="1"/>
  </sheetPr>
  <dimension ref="A1:L141"/>
  <sheetViews>
    <sheetView showGridLines="0" tabSelected="1" topLeftCell="B8" zoomScale="85" zoomScaleNormal="85" workbookViewId="0">
      <selection activeCell="G33" sqref="G33"/>
    </sheetView>
  </sheetViews>
  <sheetFormatPr defaultRowHeight="15" x14ac:dyDescent="0.2"/>
  <cols>
    <col min="1" max="1" width="10.22265625" bestFit="1" customWidth="1"/>
    <col min="2" max="2" width="60.265625" customWidth="1"/>
    <col min="3" max="3" width="14.390625" style="71" bestFit="1" customWidth="1"/>
    <col min="4" max="4" width="16.41015625" style="98" bestFit="1" customWidth="1"/>
    <col min="5" max="5" width="15.73828125" hidden="1" customWidth="1"/>
    <col min="6" max="6" width="22.46484375" bestFit="1" customWidth="1"/>
    <col min="7" max="7" width="15.73828125" customWidth="1"/>
    <col min="8" max="8" width="14.2578125" customWidth="1"/>
    <col min="9" max="10" width="15.73828125" customWidth="1"/>
    <col min="11" max="11" width="15.73828125" hidden="1" customWidth="1"/>
    <col min="12" max="12" width="16.0078125" hidden="1" customWidth="1"/>
  </cols>
  <sheetData>
    <row r="1" spans="1:12" x14ac:dyDescent="0.2">
      <c r="A1" s="110" t="s">
        <v>0</v>
      </c>
      <c r="B1" s="110"/>
      <c r="C1" s="110"/>
      <c r="D1" s="110"/>
      <c r="E1" s="110"/>
      <c r="F1" s="110"/>
      <c r="G1" s="110"/>
      <c r="H1" s="110"/>
      <c r="I1" s="110"/>
      <c r="J1" s="110"/>
      <c r="K1" s="1"/>
    </row>
    <row r="2" spans="1:12" x14ac:dyDescent="0.2">
      <c r="A2" s="110"/>
      <c r="B2" s="110"/>
      <c r="C2" s="110"/>
      <c r="D2" s="110"/>
      <c r="E2" s="110"/>
      <c r="F2" s="110"/>
      <c r="G2" s="110"/>
      <c r="H2" s="110"/>
      <c r="I2" s="110"/>
      <c r="J2" s="110"/>
      <c r="K2" s="1"/>
    </row>
    <row r="3" spans="1:12" ht="15.75" thickBot="1" x14ac:dyDescent="0.25">
      <c r="A3" s="111"/>
      <c r="B3" s="111"/>
      <c r="C3" s="111"/>
      <c r="D3" s="111"/>
      <c r="E3" s="111"/>
      <c r="F3" s="111"/>
      <c r="G3" s="111"/>
      <c r="H3" s="111"/>
      <c r="I3" s="111"/>
      <c r="J3" s="111"/>
      <c r="K3" s="64"/>
      <c r="L3" s="66"/>
    </row>
    <row r="4" spans="1:12" ht="15" customHeight="1" x14ac:dyDescent="0.2">
      <c r="A4" s="65"/>
      <c r="B4" s="65"/>
      <c r="C4" s="65"/>
      <c r="D4" s="95"/>
      <c r="E4" s="65"/>
      <c r="F4" s="65"/>
      <c r="G4" s="65"/>
      <c r="H4" s="65"/>
      <c r="I4" s="65"/>
      <c r="J4" s="65"/>
      <c r="K4" s="1"/>
    </row>
    <row r="5" spans="1:12" ht="15.75" customHeight="1" x14ac:dyDescent="0.2">
      <c r="A5" s="113" t="s">
        <v>468</v>
      </c>
      <c r="B5" s="113"/>
      <c r="C5" s="113"/>
      <c r="D5" s="113"/>
      <c r="E5" s="113"/>
      <c r="F5" s="113"/>
      <c r="G5" s="113"/>
      <c r="H5" s="113"/>
      <c r="I5" s="113"/>
      <c r="J5" s="113"/>
      <c r="K5" s="2"/>
    </row>
    <row r="6" spans="1:12" ht="15" customHeight="1" x14ac:dyDescent="0.2">
      <c r="A6" s="113" t="s">
        <v>469</v>
      </c>
      <c r="B6" s="113"/>
      <c r="C6" s="113"/>
      <c r="D6" s="113"/>
      <c r="E6" s="113"/>
      <c r="F6" s="113"/>
      <c r="G6" s="113"/>
      <c r="H6" s="113"/>
      <c r="I6" s="113"/>
      <c r="J6" s="113"/>
      <c r="K6" s="1"/>
    </row>
    <row r="7" spans="1:12" ht="15" customHeight="1" x14ac:dyDescent="0.2">
      <c r="A7" s="3"/>
      <c r="B7" s="4"/>
      <c r="C7" s="90"/>
      <c r="D7" s="3"/>
      <c r="E7" s="3"/>
      <c r="F7" s="3"/>
      <c r="G7" s="3"/>
      <c r="H7" s="3"/>
      <c r="I7" s="3"/>
      <c r="J7" s="3"/>
      <c r="K7" s="3"/>
      <c r="L7" s="68"/>
    </row>
    <row r="8" spans="1:12" ht="192" customHeight="1" thickBot="1" x14ac:dyDescent="0.25">
      <c r="A8" s="1"/>
      <c r="B8" s="5"/>
      <c r="C8" s="91"/>
      <c r="D8" s="1"/>
      <c r="E8" s="1"/>
      <c r="F8" s="1"/>
      <c r="G8" s="1"/>
      <c r="H8" s="1"/>
      <c r="I8" s="1"/>
      <c r="J8" s="1"/>
      <c r="K8" s="1"/>
    </row>
    <row r="9" spans="1:12" ht="42" thickBot="1" x14ac:dyDescent="0.25">
      <c r="A9" s="61" t="s">
        <v>1</v>
      </c>
      <c r="B9" s="62" t="s">
        <v>2</v>
      </c>
      <c r="C9" s="92" t="s">
        <v>475</v>
      </c>
      <c r="D9" s="63" t="s">
        <v>3</v>
      </c>
      <c r="E9" s="72" t="s">
        <v>4</v>
      </c>
      <c r="F9" s="73" t="s">
        <v>501</v>
      </c>
      <c r="G9" s="74" t="s">
        <v>474</v>
      </c>
      <c r="H9" s="74" t="s">
        <v>473</v>
      </c>
      <c r="I9" s="81" t="s">
        <v>472</v>
      </c>
      <c r="J9" s="82" t="s">
        <v>470</v>
      </c>
      <c r="K9" s="67" t="s">
        <v>466</v>
      </c>
      <c r="L9" s="67" t="s">
        <v>467</v>
      </c>
    </row>
    <row r="10" spans="1:12" hidden="1" x14ac:dyDescent="0.2">
      <c r="A10" s="75" t="s">
        <v>64</v>
      </c>
      <c r="B10" s="76" t="str">
        <f>VLOOKUP(Contraproposta[[#This Row],[Tuss]],Tabela3[[TUSS]:[PROCEDIMENTOS ODONTOLÓGICOS]],2,0)</f>
        <v>aplicação tópica de flúor</v>
      </c>
      <c r="C10" s="93" t="str">
        <f>VLOOKUP(Contraproposta[[#This Row],[Procedimento]],Tabela3[[PROCEDIMENTOS ODONTOLÓGICOS]:[APLICAÇÃO]],3,0)</f>
        <v>BOCA</v>
      </c>
      <c r="D10" s="96" t="str">
        <f>VLOOKUP(Contraproposta[[#This Row],[Tuss]],Tabela3[[TUSS]:[Área2]],6,0)</f>
        <v>Prevenção</v>
      </c>
      <c r="E10" s="77">
        <f>_xlfn.XLOOKUP(Contraproposta[[#This Row],[Tuss]],Tabela3[TUSS],Tabela3[HMO],"-",0,1)</f>
        <v>72</v>
      </c>
      <c r="F10" s="78">
        <f>Contraproposta[[#This Row],[Quantidade de USO]]*0.3</f>
        <v>21.599999999999998</v>
      </c>
      <c r="G10" s="79" t="s">
        <v>22</v>
      </c>
      <c r="H10" s="80" t="str">
        <f>IFERROR(ROUNDUP(Contraproposta[[#This Row],[Valor Sugerido pela Clinica (R$)]]/Contraproposta[[#This Row],[Quantidade de USO]],2),"-")</f>
        <v>-</v>
      </c>
      <c r="I10" s="88" t="s">
        <v>471</v>
      </c>
      <c r="J10" s="83" t="str">
        <f>IFERROR(ROUNDUP(Contraproposta[[#This Row],[Valor Aprovado (R$)]]/Contraproposta[[#This Row],[Quantidade de USO]],2),"-")</f>
        <v>-</v>
      </c>
      <c r="K10" s="69">
        <v>30</v>
      </c>
      <c r="L10" s="70">
        <f>Contraproposta[[#This Row],[Valor - Solicitado pela Clinica]]/Contraproposta[[#This Row],[Quantidade de USO]]</f>
        <v>0.41666666666666669</v>
      </c>
    </row>
    <row r="11" spans="1:12" hidden="1" x14ac:dyDescent="0.2">
      <c r="A11" s="75" t="s">
        <v>70</v>
      </c>
      <c r="B11" s="76" t="str">
        <f>VLOOKUP(Contraproposta[[#This Row],[Tuss]],Tabela3[[TUSS]:[PROCEDIMENTOS ODONTOLÓGICOS]],2,0)</f>
        <v>profilaxia: polimento coronário</v>
      </c>
      <c r="C11" s="93" t="str">
        <f>VLOOKUP(Contraproposta[[#This Row],[Procedimento]],Tabela3[[PROCEDIMENTOS ODONTOLÓGICOS]:[APLICAÇÃO]],3,0)</f>
        <v>HEMIARCADA</v>
      </c>
      <c r="D11" s="96" t="str">
        <f>VLOOKUP(Contraproposta[[#This Row],[Tuss]],Tabela3[[TUSS]:[Área2]],6,0)</f>
        <v>Prevenção</v>
      </c>
      <c r="E11" s="77">
        <f>_xlfn.XLOOKUP(Contraproposta[[#This Row],[Tuss]],Tabela3[TUSS],Tabela3[HMO],"-",0,1)</f>
        <v>35</v>
      </c>
      <c r="F11" s="78">
        <f>Contraproposta[[#This Row],[Quantidade de USO]]*0.3</f>
        <v>10.5</v>
      </c>
      <c r="G11" s="79"/>
      <c r="H11" s="80"/>
      <c r="I11" s="88" t="s">
        <v>471</v>
      </c>
      <c r="J11" s="83" t="str">
        <f>IFERROR(ROUNDUP(Contraproposta[[#This Row],[Valor Aprovado (R$)]]/Contraproposta[[#This Row],[Quantidade de USO]],2),"-")</f>
        <v>-</v>
      </c>
      <c r="K11" s="69"/>
      <c r="L11" s="70">
        <f>Contraproposta[[#This Row],[Valor - Solicitado pela Clinica]]/Contraproposta[[#This Row],[Quantidade de USO]]</f>
        <v>0</v>
      </c>
    </row>
    <row r="12" spans="1:12" hidden="1" x14ac:dyDescent="0.2">
      <c r="A12" s="75" t="s">
        <v>180</v>
      </c>
      <c r="B12" s="76" t="str">
        <f>VLOOKUP(Contraproposta[[#This Row],[Tuss]],Tabela3[[TUSS]:[PROCEDIMENTOS ODONTOLÓGICOS]],2,0)</f>
        <v>restauração resina fotopolimerizável 1 face</v>
      </c>
      <c r="C12" s="93" t="str">
        <f>VLOOKUP(Contraproposta[[#This Row],[Procedimento]],Tabela3[[PROCEDIMENTOS ODONTOLÓGICOS]:[APLICAÇÃO]],3,0)</f>
        <v>FACE</v>
      </c>
      <c r="D12" s="96" t="str">
        <f>VLOOKUP(Contraproposta[[#This Row],[Tuss]],Tabela3[[TUSS]:[Área2]],6,0)</f>
        <v>Dentística Restauradora</v>
      </c>
      <c r="E12" s="77">
        <f>_xlfn.XLOOKUP(Contraproposta[[#This Row],[Tuss]],Tabela3[TUSS],Tabela3[HMO],"-",0,1)</f>
        <v>61</v>
      </c>
      <c r="F12" s="78">
        <f>Contraproposta[[#This Row],[Quantidade de USO]]*0.3</f>
        <v>18.3</v>
      </c>
      <c r="G12" s="79"/>
      <c r="H12" s="80"/>
      <c r="I12" s="88" t="s">
        <v>471</v>
      </c>
      <c r="J12" s="89" t="str">
        <f>IFERROR(ROUNDUP(Contraproposta[[#This Row],[Valor Aprovado (R$)]]/Contraproposta[[#This Row],[Quantidade de USO]],2),"-")</f>
        <v>-</v>
      </c>
      <c r="K12" s="69"/>
      <c r="L12" s="70">
        <f>Contraproposta[[#This Row],[Valor - Solicitado pela Clinica]]/Contraproposta[[#This Row],[Quantidade de USO]]</f>
        <v>0</v>
      </c>
    </row>
    <row r="13" spans="1:12" hidden="1" x14ac:dyDescent="0.2">
      <c r="A13" s="75" t="s">
        <v>182</v>
      </c>
      <c r="B13" s="76" t="str">
        <f>VLOOKUP(Contraproposta[[#This Row],[Tuss]],Tabela3[[TUSS]:[PROCEDIMENTOS ODONTOLÓGICOS]],2,0)</f>
        <v>restauração resina fotopolimerizável 2 faces</v>
      </c>
      <c r="C13" s="93" t="str">
        <f>VLOOKUP(Contraproposta[[#This Row],[Procedimento]],Tabela3[[PROCEDIMENTOS ODONTOLÓGICOS]:[APLICAÇÃO]],3,0)</f>
        <v>FACE</v>
      </c>
      <c r="D13" s="96" t="str">
        <f>VLOOKUP(Contraproposta[[#This Row],[Tuss]],Tabela3[[TUSS]:[Área2]],6,0)</f>
        <v>Dentística Restauradora</v>
      </c>
      <c r="E13" s="77">
        <f>_xlfn.XLOOKUP(Contraproposta[[#This Row],[Tuss]],Tabela3[TUSS],Tabela3[HMO],"-",0,1)</f>
        <v>88</v>
      </c>
      <c r="F13" s="78">
        <f>Contraproposta[[#This Row],[Quantidade de USO]]*0.3</f>
        <v>26.4</v>
      </c>
      <c r="G13" s="79"/>
      <c r="H13" s="80"/>
      <c r="I13" s="88" t="s">
        <v>471</v>
      </c>
      <c r="J13" s="89" t="str">
        <f>IFERROR(ROUNDUP(Contraproposta[[#This Row],[Valor Aprovado (R$)]]/Contraproposta[[#This Row],[Quantidade de USO]],2),"-")</f>
        <v>-</v>
      </c>
      <c r="K13" s="69"/>
      <c r="L13" s="70">
        <f>Contraproposta[[#This Row],[Valor - Solicitado pela Clinica]]/Contraproposta[[#This Row],[Quantidade de USO]]</f>
        <v>0</v>
      </c>
    </row>
    <row r="14" spans="1:12" hidden="1" x14ac:dyDescent="0.2">
      <c r="A14" s="75" t="s">
        <v>184</v>
      </c>
      <c r="B14" s="76" t="str">
        <f>VLOOKUP(Contraproposta[[#This Row],[Tuss]],Tabela3[[TUSS]:[PROCEDIMENTOS ODONTOLÓGICOS]],2,0)</f>
        <v>restauração resina fotopolimerizável 3 faces</v>
      </c>
      <c r="C14" s="93" t="str">
        <f>VLOOKUP(Contraproposta[[#This Row],[Procedimento]],Tabela3[[PROCEDIMENTOS ODONTOLÓGICOS]:[APLICAÇÃO]],3,0)</f>
        <v>FACE</v>
      </c>
      <c r="D14" s="96" t="str">
        <f>VLOOKUP(Contraproposta[[#This Row],[Tuss]],Tabela3[[TUSS]:[Área2]],6,0)</f>
        <v>Dentística Restauradora</v>
      </c>
      <c r="E14" s="77">
        <f>_xlfn.XLOOKUP(Contraproposta[[#This Row],[Tuss]],Tabela3[TUSS],Tabela3[HMO],"-",0,1)</f>
        <v>122</v>
      </c>
      <c r="F14" s="78">
        <f>Contraproposta[[#This Row],[Quantidade de USO]]*0.3</f>
        <v>36.6</v>
      </c>
      <c r="G14" s="79"/>
      <c r="H14" s="80"/>
      <c r="I14" s="88" t="s">
        <v>471</v>
      </c>
      <c r="J14" s="89" t="str">
        <f>IFERROR(ROUNDUP(Contraproposta[[#This Row],[Valor Aprovado (R$)]]/Contraproposta[[#This Row],[Quantidade de USO]],2),"-")</f>
        <v>-</v>
      </c>
      <c r="K14" s="69"/>
      <c r="L14" s="70">
        <f>Contraproposta[[#This Row],[Valor - Solicitado pela Clinica]]/Contraproposta[[#This Row],[Quantidade de USO]]</f>
        <v>0</v>
      </c>
    </row>
    <row r="15" spans="1:12" hidden="1" x14ac:dyDescent="0.2">
      <c r="A15" s="84" t="s">
        <v>149</v>
      </c>
      <c r="B15" s="85" t="str">
        <f>VLOOKUP(Contraproposta[[#This Row],[Tuss]],Tabela3[[TUSS]:[PROCEDIMENTOS ODONTOLÓGICOS]],2,0)</f>
        <v>tratamento endodôntico unirradicular</v>
      </c>
      <c r="C15" s="94" t="str">
        <f>VLOOKUP(Contraproposta[[#This Row],[Procedimento]],Tabela3[[PROCEDIMENTOS ODONTOLÓGICOS]:[APLICAÇÃO]],3,0)</f>
        <v>DENTE</v>
      </c>
      <c r="D15" s="97" t="str">
        <f>VLOOKUP(Contraproposta[[#This Row],[Tuss]],Tabela3[[TUSS]:[Área2]],6,0)</f>
        <v>Endodontia</v>
      </c>
      <c r="E15" s="86">
        <f>_xlfn.XLOOKUP(Contraproposta[[#This Row],[Tuss]],Tabela3[TUSS],Tabela3[HMO],"-",0,1)</f>
        <v>258</v>
      </c>
      <c r="F15" s="78">
        <f>Contraproposta[[#This Row],[Quantidade de USO]]*0.3</f>
        <v>77.399999999999991</v>
      </c>
      <c r="G15" s="79" t="s">
        <v>22</v>
      </c>
      <c r="H15" s="87" t="str">
        <f>IFERROR(ROUNDUP(Contraproposta[[#This Row],[Valor Sugerido pela Clinica (R$)]]/Contraproposta[[#This Row],[Quantidade de USO]],2),"-")</f>
        <v>-</v>
      </c>
      <c r="I15" s="88" t="s">
        <v>471</v>
      </c>
      <c r="J15" s="89" t="str">
        <f>IFERROR(ROUNDUP(Contraproposta[[#This Row],[Valor Aprovado (R$)]]/Contraproposta[[#This Row],[Quantidade de USO]],2),"-")</f>
        <v>-</v>
      </c>
      <c r="K15" s="69">
        <v>75</v>
      </c>
      <c r="L15" s="70">
        <f>Contraproposta[[#This Row],[Valor - Solicitado pela Clinica]]/Contraproposta[[#This Row],[Quantidade de USO]]</f>
        <v>0.29069767441860467</v>
      </c>
    </row>
    <row r="16" spans="1:12" hidden="1" x14ac:dyDescent="0.2">
      <c r="A16" s="75" t="s">
        <v>143</v>
      </c>
      <c r="B16" s="76" t="str">
        <f>VLOOKUP(Contraproposta[[#This Row],[Tuss]],Tabela3[[TUSS]:[PROCEDIMENTOS ODONTOLÓGICOS]],2,0)</f>
        <v>tratamento endodôntico birradicular</v>
      </c>
      <c r="C16" s="93" t="str">
        <f>VLOOKUP(Contraproposta[[#This Row],[Procedimento]],Tabela3[[PROCEDIMENTOS ODONTOLÓGICOS]:[APLICAÇÃO]],3,0)</f>
        <v>DENTE</v>
      </c>
      <c r="D16" s="96" t="str">
        <f>VLOOKUP(Contraproposta[[#This Row],[Tuss]],Tabela3[[TUSS]:[Área2]],6,0)</f>
        <v>Endodontia</v>
      </c>
      <c r="E16" s="77">
        <f>_xlfn.XLOOKUP(Contraproposta[[#This Row],[Tuss]],Tabela3[TUSS],Tabela3[HMO],"-",0,1)</f>
        <v>333</v>
      </c>
      <c r="F16" s="78">
        <f>Contraproposta[[#This Row],[Quantidade de USO]]*0.3</f>
        <v>99.899999999999991</v>
      </c>
      <c r="G16" s="79" t="s">
        <v>22</v>
      </c>
      <c r="H16" s="80" t="str">
        <f>IFERROR(ROUNDUP(Contraproposta[[#This Row],[Valor Sugerido pela Clinica (R$)]]/Contraproposta[[#This Row],[Quantidade de USO]],2),"-")</f>
        <v>-</v>
      </c>
      <c r="I16" s="88" t="s">
        <v>471</v>
      </c>
      <c r="J16" s="83" t="str">
        <f>IFERROR(ROUNDUP(Contraproposta[[#This Row],[Valor Aprovado (R$)]]/Contraproposta[[#This Row],[Quantidade de USO]],2),"-")</f>
        <v>-</v>
      </c>
      <c r="K16" s="69">
        <v>55</v>
      </c>
      <c r="L16" s="70">
        <f>Contraproposta[[#This Row],[Valor - Solicitado pela Clinica]]/Contraproposta[[#This Row],[Quantidade de USO]]</f>
        <v>0.16516516516516516</v>
      </c>
    </row>
    <row r="17" spans="1:12" hidden="1" x14ac:dyDescent="0.2">
      <c r="A17" s="84" t="s">
        <v>147</v>
      </c>
      <c r="B17" s="85" t="str">
        <f>VLOOKUP(Contraproposta[[#This Row],[Tuss]],Tabela3[[TUSS]:[PROCEDIMENTOS ODONTOLÓGICOS]],2,0)</f>
        <v>tratamento endodôntico multirradicular</v>
      </c>
      <c r="C17" s="94" t="str">
        <f>VLOOKUP(Contraproposta[[#This Row],[Procedimento]],Tabela3[[PROCEDIMENTOS ODONTOLÓGICOS]:[APLICAÇÃO]],3,0)</f>
        <v>DENTE</v>
      </c>
      <c r="D17" s="97" t="str">
        <f>VLOOKUP(Contraproposta[[#This Row],[Tuss]],Tabela3[[TUSS]:[Área2]],6,0)</f>
        <v>Endodontia</v>
      </c>
      <c r="E17" s="86">
        <f>_xlfn.XLOOKUP(Contraproposta[[#This Row],[Tuss]],Tabela3[TUSS],Tabela3[HMO],"-",0,1)</f>
        <v>533</v>
      </c>
      <c r="F17" s="78">
        <f>Contraproposta[[#This Row],[Quantidade de USO]]*0.3</f>
        <v>159.9</v>
      </c>
      <c r="G17" s="79" t="s">
        <v>22</v>
      </c>
      <c r="H17" s="87" t="str">
        <f>IFERROR(ROUNDUP(Contraproposta[[#This Row],[Valor Sugerido pela Clinica (R$)]]/Contraproposta[[#This Row],[Quantidade de USO]],2),"-")</f>
        <v>-</v>
      </c>
      <c r="I17" s="88" t="s">
        <v>471</v>
      </c>
      <c r="J17" s="89" t="str">
        <f>IFERROR(ROUNDUP(Contraproposta[[#This Row],[Valor Aprovado (R$)]]/Contraproposta[[#This Row],[Quantidade de USO]],2),"-")</f>
        <v>-</v>
      </c>
      <c r="K17" s="69">
        <v>120</v>
      </c>
      <c r="L17" s="70">
        <f>Contraproposta[[#This Row],[Valor - Solicitado pela Clinica]]/Contraproposta[[#This Row],[Quantidade de USO]]</f>
        <v>0.22514071294559099</v>
      </c>
    </row>
    <row r="18" spans="1:12" hidden="1" x14ac:dyDescent="0.2">
      <c r="A18" s="75" t="s">
        <v>139</v>
      </c>
      <c r="B18" s="76" t="str">
        <f>VLOOKUP(Contraproposta[[#This Row],[Tuss]],Tabela3[[TUSS]:[PROCEDIMENTOS ODONTOLÓGICOS]],2,0)</f>
        <v>retratamento endodôntico unirradicular</v>
      </c>
      <c r="C18" s="93" t="str">
        <f>VLOOKUP(Contraproposta[[#This Row],[Procedimento]],Tabela3[[PROCEDIMENTOS ODONTOLÓGICOS]:[APLICAÇÃO]],3,0)</f>
        <v>DENTE</v>
      </c>
      <c r="D18" s="96" t="str">
        <f>VLOOKUP(Contraproposta[[#This Row],[Tuss]],Tabela3[[TUSS]:[Área2]],6,0)</f>
        <v>Endodontia</v>
      </c>
      <c r="E18" s="77">
        <f>_xlfn.XLOOKUP(Contraproposta[[#This Row],[Tuss]],Tabela3[TUSS],Tabela3[HMO],"-",0,1)</f>
        <v>385</v>
      </c>
      <c r="F18" s="78">
        <f>Contraproposta[[#This Row],[Quantidade de USO]]*0.3</f>
        <v>115.5</v>
      </c>
      <c r="G18" s="79" t="s">
        <v>22</v>
      </c>
      <c r="H18" s="80" t="str">
        <f>IFERROR(ROUNDUP(Contraproposta[[#This Row],[Valor Sugerido pela Clinica (R$)]]/Contraproposta[[#This Row],[Quantidade de USO]],2),"-")</f>
        <v>-</v>
      </c>
      <c r="I18" s="88" t="s">
        <v>471</v>
      </c>
      <c r="J18" s="83" t="str">
        <f>IFERROR(ROUNDUP(Contraproposta[[#This Row],[Valor Aprovado (R$)]]/Contraproposta[[#This Row],[Quantidade de USO]],2),"-")</f>
        <v>-</v>
      </c>
      <c r="K18" s="69">
        <v>180</v>
      </c>
      <c r="L18" s="70">
        <f>Contraproposta[[#This Row],[Valor - Solicitado pela Clinica]]/Contraproposta[[#This Row],[Quantidade de USO]]</f>
        <v>0.46753246753246752</v>
      </c>
    </row>
    <row r="19" spans="1:12" hidden="1" x14ac:dyDescent="0.2">
      <c r="A19" s="84" t="s">
        <v>134</v>
      </c>
      <c r="B19" s="85" t="str">
        <f>VLOOKUP(Contraproposta[[#This Row],[Tuss]],Tabela3[[TUSS]:[PROCEDIMENTOS ODONTOLÓGICOS]],2,0)</f>
        <v>retratamento endodôntico birradicular</v>
      </c>
      <c r="C19" s="94" t="str">
        <f>VLOOKUP(Contraproposta[[#This Row],[Procedimento]],Tabela3[[PROCEDIMENTOS ODONTOLÓGICOS]:[APLICAÇÃO]],3,0)</f>
        <v>DENTE</v>
      </c>
      <c r="D19" s="97" t="str">
        <f>VLOOKUP(Contraproposta[[#This Row],[Tuss]],Tabela3[[TUSS]:[Área2]],6,0)</f>
        <v>Endodontia</v>
      </c>
      <c r="E19" s="86">
        <f>_xlfn.XLOOKUP(Contraproposta[[#This Row],[Tuss]],Tabela3[TUSS],Tabela3[HMO],"-",0,1)</f>
        <v>560</v>
      </c>
      <c r="F19" s="78">
        <f>Contraproposta[[#This Row],[Quantidade de USO]]*0.3</f>
        <v>168</v>
      </c>
      <c r="G19" s="79" t="s">
        <v>22</v>
      </c>
      <c r="H19" s="87" t="str">
        <f>IFERROR(ROUNDUP(Contraproposta[[#This Row],[Valor Sugerido pela Clinica (R$)]]/Contraproposta[[#This Row],[Quantidade de USO]],2),"-")</f>
        <v>-</v>
      </c>
      <c r="I19" s="88" t="s">
        <v>471</v>
      </c>
      <c r="J19" s="89" t="str">
        <f>IFERROR(ROUNDUP(Contraproposta[[#This Row],[Valor Aprovado (R$)]]/Contraproposta[[#This Row],[Quantidade de USO]],2),"-")</f>
        <v>-</v>
      </c>
      <c r="K19" s="69">
        <v>220</v>
      </c>
      <c r="L19" s="70">
        <f>Contraproposta[[#This Row],[Valor - Solicitado pela Clinica]]/Contraproposta[[#This Row],[Quantidade de USO]]</f>
        <v>0.39285714285714285</v>
      </c>
    </row>
    <row r="20" spans="1:12" hidden="1" x14ac:dyDescent="0.2">
      <c r="A20" s="75" t="s">
        <v>137</v>
      </c>
      <c r="B20" s="76" t="str">
        <f>VLOOKUP(Contraproposta[[#This Row],[Tuss]],Tabela3[[TUSS]:[PROCEDIMENTOS ODONTOLÓGICOS]],2,0)</f>
        <v>retratamento endodôntico multirradicular</v>
      </c>
      <c r="C20" s="93" t="str">
        <f>VLOOKUP(Contraproposta[[#This Row],[Procedimento]],Tabela3[[PROCEDIMENTOS ODONTOLÓGICOS]:[APLICAÇÃO]],3,0)</f>
        <v>DENTE</v>
      </c>
      <c r="D20" s="96" t="str">
        <f>VLOOKUP(Contraproposta[[#This Row],[Tuss]],Tabela3[[TUSS]:[Área2]],6,0)</f>
        <v>Endodontia</v>
      </c>
      <c r="E20" s="77">
        <f>_xlfn.XLOOKUP(Contraproposta[[#This Row],[Tuss]],Tabela3[TUSS],Tabela3[HMO],"-",0,1)</f>
        <v>844</v>
      </c>
      <c r="F20" s="78">
        <f>Contraproposta[[#This Row],[Quantidade de USO]]*0.3</f>
        <v>253.2</v>
      </c>
      <c r="G20" s="79" t="s">
        <v>22</v>
      </c>
      <c r="H20" s="80" t="str">
        <f>IFERROR(ROUNDUP(Contraproposta[[#This Row],[Valor Sugerido pela Clinica (R$)]]/Contraproposta[[#This Row],[Quantidade de USO]],2),"-")</f>
        <v>-</v>
      </c>
      <c r="I20" s="88" t="s">
        <v>471</v>
      </c>
      <c r="J20" s="83" t="str">
        <f>IFERROR(ROUNDUP(Contraproposta[[#This Row],[Valor Aprovado (R$)]]/Contraproposta[[#This Row],[Quantidade de USO]],2),"-")</f>
        <v>-</v>
      </c>
      <c r="K20" s="69">
        <v>390</v>
      </c>
      <c r="L20" s="70">
        <f>Contraproposta[[#This Row],[Valor - Solicitado pela Clinica]]/Contraproposta[[#This Row],[Quantidade de USO]]</f>
        <v>0.46208530805687204</v>
      </c>
    </row>
    <row r="21" spans="1:12" hidden="1" x14ac:dyDescent="0.2">
      <c r="A21" s="84" t="s">
        <v>193</v>
      </c>
      <c r="B21" s="85" t="str">
        <f>VLOOKUP(Contraproposta[[#This Row],[Tuss]],Tabela3[[TUSS]:[PROCEDIMENTOS ODONTOLÓGICOS]],2,0)</f>
        <v>aplicação de selante de fóssulas e fissuras</v>
      </c>
      <c r="C21" s="94" t="str">
        <f>VLOOKUP(Contraproposta[[#This Row],[Procedimento]],Tabela3[[PROCEDIMENTOS ODONTOLÓGICOS]:[APLICAÇÃO]],3,0)</f>
        <v>DENTE</v>
      </c>
      <c r="D21" s="97" t="str">
        <f>VLOOKUP(Contraproposta[[#This Row],[Tuss]],Tabela3[[TUSS]:[Área2]],6,0)</f>
        <v>Odontopediatria</v>
      </c>
      <c r="E21" s="86">
        <f>_xlfn.XLOOKUP(Contraproposta[[#This Row],[Tuss]],Tabela3[TUSS],Tabela3[HMO],"-",0,1)</f>
        <v>49</v>
      </c>
      <c r="F21" s="78">
        <f>Contraproposta[[#This Row],[Quantidade de USO]]*0.3</f>
        <v>14.7</v>
      </c>
      <c r="G21" s="79" t="s">
        <v>22</v>
      </c>
      <c r="H21" s="87" t="str">
        <f>IFERROR(ROUNDUP(Contraproposta[[#This Row],[Valor Sugerido pela Clinica (R$)]]/Contraproposta[[#This Row],[Quantidade de USO]],2),"-")</f>
        <v>-</v>
      </c>
      <c r="I21" s="88" t="s">
        <v>471</v>
      </c>
      <c r="J21" s="89" t="str">
        <f>IFERROR(ROUNDUP(Contraproposta[[#This Row],[Valor Aprovado (R$)]]/Contraproposta[[#This Row],[Quantidade de USO]],2),"-")</f>
        <v>-</v>
      </c>
      <c r="K21" s="69"/>
      <c r="L21" s="70">
        <f>Contraproposta[[#This Row],[Valor - Solicitado pela Clinica]]/Contraproposta[[#This Row],[Quantidade de USO]]</f>
        <v>0</v>
      </c>
    </row>
    <row r="22" spans="1:12" hidden="1" x14ac:dyDescent="0.2">
      <c r="A22" s="75" t="s">
        <v>225</v>
      </c>
      <c r="B22" s="76" t="str">
        <f>VLOOKUP(Contraproposta[[#This Row],[Tuss]],Tabela3[[TUSS]:[PROCEDIMENTOS ODONTOLÓGICOS]],2,0)</f>
        <v>tratamento endodôntico em decíduos</v>
      </c>
      <c r="C22" s="93" t="str">
        <f>VLOOKUP(Contraproposta[[#This Row],[Procedimento]],Tabela3[[PROCEDIMENTOS ODONTOLÓGICOS]:[APLICAÇÃO]],3,0)</f>
        <v>DENTE</v>
      </c>
      <c r="D22" s="96" t="str">
        <f>VLOOKUP(Contraproposta[[#This Row],[Tuss]],Tabela3[[TUSS]:[Área2]],6,0)</f>
        <v>Odontopediatria</v>
      </c>
      <c r="E22" s="77">
        <f>_xlfn.XLOOKUP(Contraproposta[[#This Row],[Tuss]],Tabela3[TUSS],Tabela3[HMO],"-",0,1)</f>
        <v>212</v>
      </c>
      <c r="F22" s="78">
        <f>Contraproposta[[#This Row],[Quantidade de USO]]*0.3</f>
        <v>63.599999999999994</v>
      </c>
      <c r="G22" s="79" t="s">
        <v>22</v>
      </c>
      <c r="H22" s="80" t="str">
        <f>IFERROR(ROUNDUP(Contraproposta[[#This Row],[Valor Sugerido pela Clinica (R$)]]/Contraproposta[[#This Row],[Quantidade de USO]],2),"-")</f>
        <v>-</v>
      </c>
      <c r="I22" s="88" t="s">
        <v>471</v>
      </c>
      <c r="J22" s="83" t="str">
        <f>IFERROR(ROUNDUP(Contraproposta[[#This Row],[Valor Aprovado (R$)]]/Contraproposta[[#This Row],[Quantidade de USO]],2),"-")</f>
        <v>-</v>
      </c>
      <c r="K22" s="69">
        <v>490</v>
      </c>
      <c r="L22" s="70">
        <f>Contraproposta[[#This Row],[Valor - Solicitado pela Clinica]]/Contraproposta[[#This Row],[Quantidade de USO]]</f>
        <v>2.3113207547169812</v>
      </c>
    </row>
    <row r="23" spans="1:12" hidden="1" x14ac:dyDescent="0.2">
      <c r="A23" s="84" t="s">
        <v>216</v>
      </c>
      <c r="B23" s="85" t="str">
        <f>VLOOKUP(Contraproposta[[#This Row],[Tuss]],Tabela3[[TUSS]:[PROCEDIMENTOS ODONTOLÓGICOS]],2,0)</f>
        <v>exodontia simples de decíduos</v>
      </c>
      <c r="C23" s="94" t="str">
        <f>VLOOKUP(Contraproposta[[#This Row],[Procedimento]],Tabela3[[PROCEDIMENTOS ODONTOLÓGICOS]:[APLICAÇÃO]],3,0)</f>
        <v>DENTE</v>
      </c>
      <c r="D23" s="97" t="str">
        <f>VLOOKUP(Contraproposta[[#This Row],[Tuss]],Tabela3[[TUSS]:[Área2]],6,0)</f>
        <v>Odontopediatria</v>
      </c>
      <c r="E23" s="86">
        <f>_xlfn.XLOOKUP(Contraproposta[[#This Row],[Tuss]],Tabela3[TUSS],Tabela3[HMO],"-",0,1)</f>
        <v>73</v>
      </c>
      <c r="F23" s="78">
        <f>Contraproposta[[#This Row],[Quantidade de USO]]*0.3</f>
        <v>21.9</v>
      </c>
      <c r="G23" s="79" t="s">
        <v>22</v>
      </c>
      <c r="H23" s="87" t="str">
        <f>IFERROR(ROUNDUP(Contraproposta[[#This Row],[Valor Sugerido pela Clinica (R$)]]/Contraproposta[[#This Row],[Quantidade de USO]],2),"-")</f>
        <v>-</v>
      </c>
      <c r="I23" s="88" t="s">
        <v>471</v>
      </c>
      <c r="J23" s="89" t="str">
        <f>IFERROR(ROUNDUP(Contraproposta[[#This Row],[Valor Aprovado (R$)]]/Contraproposta[[#This Row],[Quantidade de USO]],2),"-")</f>
        <v>-</v>
      </c>
      <c r="K23" s="69">
        <v>690</v>
      </c>
      <c r="L23" s="70">
        <f>Contraproposta[[#This Row],[Valor - Solicitado pela Clinica]]/Contraproposta[[#This Row],[Quantidade de USO]]</f>
        <v>9.4520547945205475</v>
      </c>
    </row>
    <row r="24" spans="1:12" hidden="1" x14ac:dyDescent="0.2">
      <c r="A24" s="75" t="s">
        <v>201</v>
      </c>
      <c r="B24" s="76" t="str">
        <f>VLOOKUP(Contraproposta[[#This Row],[Tuss]],Tabela3[[TUSS]:[PROCEDIMENTOS ODONTOLÓGICOS]],2,0)</f>
        <v>coroa de acetato em dente decíduo</v>
      </c>
      <c r="C24" s="93" t="str">
        <f>VLOOKUP(Contraproposta[[#This Row],[Procedimento]],Tabela3[[PROCEDIMENTOS ODONTOLÓGICOS]:[APLICAÇÃO]],3,0)</f>
        <v>DENTE</v>
      </c>
      <c r="D24" s="96" t="str">
        <f>VLOOKUP(Contraproposta[[#This Row],[Tuss]],Tabela3[[TUSS]:[Área2]],6,0)</f>
        <v>Odontopediatria</v>
      </c>
      <c r="E24" s="77">
        <f>_xlfn.XLOOKUP(Contraproposta[[#This Row],[Tuss]],Tabela3[TUSS],Tabela3[HMO],"-",0,1)</f>
        <v>168</v>
      </c>
      <c r="F24" s="78">
        <f>Contraproposta[[#This Row],[Quantidade de USO]]*0.3</f>
        <v>50.4</v>
      </c>
      <c r="G24" s="79" t="s">
        <v>22</v>
      </c>
      <c r="H24" s="80" t="str">
        <f>IFERROR(ROUNDUP(Contraproposta[[#This Row],[Valor Sugerido pela Clinica (R$)]]/Contraproposta[[#This Row],[Quantidade de USO]],2),"-")</f>
        <v>-</v>
      </c>
      <c r="I24" s="88" t="s">
        <v>471</v>
      </c>
      <c r="J24" s="83" t="str">
        <f>IFERROR(ROUNDUP(Contraproposta[[#This Row],[Valor Aprovado (R$)]]/Contraproposta[[#This Row],[Quantidade de USO]],2),"-")</f>
        <v>-</v>
      </c>
      <c r="K24" s="69">
        <v>750</v>
      </c>
      <c r="L24" s="70">
        <f>Contraproposta[[#This Row],[Valor - Solicitado pela Clinica]]/Contraproposta[[#This Row],[Quantidade de USO]]</f>
        <v>4.4642857142857144</v>
      </c>
    </row>
    <row r="25" spans="1:12" hidden="1" x14ac:dyDescent="0.2">
      <c r="A25" s="84" t="s">
        <v>204</v>
      </c>
      <c r="B25" s="85" t="str">
        <f>VLOOKUP(Contraproposta[[#This Row],[Tuss]],Tabela3[[TUSS]:[PROCEDIMENTOS ODONTOLÓGICOS]],2,0)</f>
        <v>coroa de acetato em dente permanente</v>
      </c>
      <c r="C25" s="94" t="str">
        <f>VLOOKUP(Contraproposta[[#This Row],[Procedimento]],Tabela3[[PROCEDIMENTOS ODONTOLÓGICOS]:[APLICAÇÃO]],3,0)</f>
        <v>DENTE</v>
      </c>
      <c r="D25" s="97" t="str">
        <f>VLOOKUP(Contraproposta[[#This Row],[Tuss]],Tabela3[[TUSS]:[Área2]],6,0)</f>
        <v>Odontopediatria</v>
      </c>
      <c r="E25" s="86">
        <f>_xlfn.XLOOKUP(Contraproposta[[#This Row],[Tuss]],Tabela3[TUSS],Tabela3[HMO],"-",0,1)</f>
        <v>170</v>
      </c>
      <c r="F25" s="78">
        <f>Contraproposta[[#This Row],[Quantidade de USO]]*0.3</f>
        <v>51</v>
      </c>
      <c r="G25" s="79" t="s">
        <v>22</v>
      </c>
      <c r="H25" s="87" t="str">
        <f>IFERROR(ROUNDUP(Contraproposta[[#This Row],[Valor Sugerido pela Clinica (R$)]]/Contraproposta[[#This Row],[Quantidade de USO]],2),"-")</f>
        <v>-</v>
      </c>
      <c r="I25" s="88" t="s">
        <v>471</v>
      </c>
      <c r="J25" s="89" t="str">
        <f>IFERROR(ROUNDUP(Contraproposta[[#This Row],[Valor Aprovado (R$)]]/Contraproposta[[#This Row],[Quantidade de USO]],2),"-")</f>
        <v>-</v>
      </c>
      <c r="K25" s="69">
        <v>990</v>
      </c>
      <c r="L25" s="70">
        <f>Contraproposta[[#This Row],[Valor - Solicitado pela Clinica]]/Contraproposta[[#This Row],[Quantidade de USO]]</f>
        <v>5.8235294117647056</v>
      </c>
    </row>
    <row r="26" spans="1:12" hidden="1" x14ac:dyDescent="0.2">
      <c r="A26" s="75" t="s">
        <v>197</v>
      </c>
      <c r="B26" s="76" t="str">
        <f>VLOOKUP(Contraproposta[[#This Row],[Tuss]],Tabela3[[TUSS]:[PROCEDIMENTOS ODONTOLÓGICOS]],2,0)</f>
        <v>condicionamento em odontologia</v>
      </c>
      <c r="C26" s="93" t="str">
        <f>VLOOKUP(Contraproposta[[#This Row],[Procedimento]],Tabela3[[PROCEDIMENTOS ODONTOLÓGICOS]:[APLICAÇÃO]],3,0)</f>
        <v>BOCA</v>
      </c>
      <c r="D26" s="96" t="str">
        <f>VLOOKUP(Contraproposta[[#This Row],[Tuss]],Tabela3[[TUSS]:[Área2]],6,0)</f>
        <v>Odontopediatria</v>
      </c>
      <c r="E26" s="77">
        <f>_xlfn.XLOOKUP(Contraproposta[[#This Row],[Tuss]],Tabela3[TUSS],Tabela3[HMO],"-",0,1)</f>
        <v>70</v>
      </c>
      <c r="F26" s="78">
        <f>Contraproposta[[#This Row],[Quantidade de USO]]*0.3</f>
        <v>21</v>
      </c>
      <c r="G26" s="79" t="s">
        <v>22</v>
      </c>
      <c r="H26" s="80" t="str">
        <f>IFERROR(ROUNDUP(Contraproposta[[#This Row],[Valor Sugerido pela Clinica (R$)]]/Contraproposta[[#This Row],[Quantidade de USO]],2),"-")</f>
        <v>-</v>
      </c>
      <c r="I26" s="88" t="s">
        <v>471</v>
      </c>
      <c r="J26" s="83" t="str">
        <f>IFERROR(ROUNDUP(Contraproposta[[#This Row],[Valor Aprovado (R$)]]/Contraproposta[[#This Row],[Quantidade de USO]],2),"-")</f>
        <v>-</v>
      </c>
      <c r="K26" s="69">
        <v>1300</v>
      </c>
      <c r="L26" s="70">
        <f>Contraproposta[[#This Row],[Valor - Solicitado pela Clinica]]/Contraproposta[[#This Row],[Quantidade de USO]]</f>
        <v>18.571428571428573</v>
      </c>
    </row>
    <row r="27" spans="1:12" x14ac:dyDescent="0.2">
      <c r="A27" s="84" t="s">
        <v>251</v>
      </c>
      <c r="B27" s="85" t="str">
        <f>VLOOKUP(Contraproposta[[#This Row],[Tuss]],Tabela3[[TUSS]:[PROCEDIMENTOS ODONTOLÓGICOS]],2,0)</f>
        <v>raspagem sub-gengival/alisamento radicular</v>
      </c>
      <c r="C27" s="94" t="str">
        <f>VLOOKUP(Contraproposta[[#This Row],[Procedimento]],Tabela3[[PROCEDIMENTOS ODONTOLÓGICOS]:[APLICAÇÃO]],3,0)</f>
        <v>HEMIARCADA</v>
      </c>
      <c r="D27" s="97" t="str">
        <f>VLOOKUP(Contraproposta[[#This Row],[Tuss]],Tabela3[[TUSS]:[Área2]],6,0)</f>
        <v>Periodontia</v>
      </c>
      <c r="E27" s="86">
        <f>_xlfn.XLOOKUP(Contraproposta[[#This Row],[Tuss]],Tabela3[TUSS],Tabela3[HMO],"-",0,1)</f>
        <v>44</v>
      </c>
      <c r="F27" s="78">
        <f>Contraproposta[[#This Row],[Quantidade de USO]]*0.3</f>
        <v>13.2</v>
      </c>
      <c r="G27" s="79">
        <v>53.66</v>
      </c>
      <c r="H27" s="87">
        <f>IFERROR(ROUNDUP(Contraproposta[[#This Row],[Valor Sugerido pela Clinica (R$)]]/Contraproposta[[#This Row],[Quantidade de USO]],2),"-")</f>
        <v>1.22</v>
      </c>
      <c r="I27" s="88" t="s">
        <v>471</v>
      </c>
      <c r="J27" s="89" t="str">
        <f>IFERROR(ROUNDUP(Contraproposta[[#This Row],[Valor Aprovado (R$)]]/Contraproposta[[#This Row],[Quantidade de USO]],2),"-")</f>
        <v>-</v>
      </c>
      <c r="K27" s="69">
        <v>55</v>
      </c>
      <c r="L27" s="70">
        <f>Contraproposta[[#This Row],[Valor - Solicitado pela Clinica]]/Contraproposta[[#This Row],[Quantidade de USO]]</f>
        <v>1.25</v>
      </c>
    </row>
    <row r="28" spans="1:12" x14ac:dyDescent="0.2">
      <c r="A28" s="75" t="s">
        <v>244</v>
      </c>
      <c r="B28" s="76" t="str">
        <f>VLOOKUP(Contraproposta[[#This Row],[Tuss]],Tabela3[[TUSS]:[PROCEDIMENTOS ODONTOLÓGICOS]],2,0)</f>
        <v>gengivectomia</v>
      </c>
      <c r="C28" s="93" t="str">
        <f>VLOOKUP(Contraproposta[[#This Row],[Procedimento]],Tabela3[[PROCEDIMENTOS ODONTOLÓGICOS]:[APLICAÇÃO]],3,0)</f>
        <v>SEGMENTO</v>
      </c>
      <c r="D28" s="96" t="str">
        <f>VLOOKUP(Contraproposta[[#This Row],[Tuss]],Tabela3[[TUSS]:[Área2]],6,0)</f>
        <v>Periodontia</v>
      </c>
      <c r="E28" s="77">
        <f>_xlfn.XLOOKUP(Contraproposta[[#This Row],[Tuss]],Tabela3[TUSS],Tabela3[HMO],"-",0,1)</f>
        <v>144</v>
      </c>
      <c r="F28" s="78">
        <f>Contraproposta[[#This Row],[Quantidade de USO]]*0.3</f>
        <v>43.199999999999996</v>
      </c>
      <c r="G28" s="79">
        <v>100.16</v>
      </c>
      <c r="H28" s="80">
        <f>IFERROR(ROUNDUP(Contraproposta[[#This Row],[Valor Sugerido pela Clinica (R$)]]/Contraproposta[[#This Row],[Quantidade de USO]],2),"-")</f>
        <v>0.7</v>
      </c>
      <c r="I28" s="88" t="s">
        <v>471</v>
      </c>
      <c r="J28" s="83" t="str">
        <f>IFERROR(ROUNDUP(Contraproposta[[#This Row],[Valor Aprovado (R$)]]/Contraproposta[[#This Row],[Quantidade de USO]],2),"-")</f>
        <v>-</v>
      </c>
      <c r="K28" s="69">
        <v>190</v>
      </c>
      <c r="L28" s="70">
        <f>Contraproposta[[#This Row],[Valor - Solicitado pela Clinica]]/Contraproposta[[#This Row],[Quantidade de USO]]</f>
        <v>1.3194444444444444</v>
      </c>
    </row>
    <row r="29" spans="1:12" x14ac:dyDescent="0.2">
      <c r="A29" s="84" t="s">
        <v>246</v>
      </c>
      <c r="B29" s="85" t="str">
        <f>VLOOKUP(Contraproposta[[#This Row],[Tuss]],Tabela3[[TUSS]:[PROCEDIMENTOS ODONTOLÓGICOS]],2,0)</f>
        <v>gengivoplastia</v>
      </c>
      <c r="C29" s="94" t="str">
        <f>VLOOKUP(Contraproposta[[#This Row],[Procedimento]],Tabela3[[PROCEDIMENTOS ODONTOLÓGICOS]:[APLICAÇÃO]],3,0)</f>
        <v>SEGMENTO</v>
      </c>
      <c r="D29" s="97" t="str">
        <f>VLOOKUP(Contraproposta[[#This Row],[Tuss]],Tabela3[[TUSS]:[Área2]],6,0)</f>
        <v>Periodontia</v>
      </c>
      <c r="E29" s="86">
        <f>_xlfn.XLOOKUP(Contraproposta[[#This Row],[Tuss]],Tabela3[TUSS],Tabela3[HMO],"-",0,1)</f>
        <v>144</v>
      </c>
      <c r="F29" s="78">
        <f>Contraproposta[[#This Row],[Quantidade de USO]]*0.3</f>
        <v>43.199999999999996</v>
      </c>
      <c r="G29" s="79">
        <v>100.16</v>
      </c>
      <c r="H29" s="87">
        <f>IFERROR(ROUNDUP(Contraproposta[[#This Row],[Valor Sugerido pela Clinica (R$)]]/Contraproposta[[#This Row],[Quantidade de USO]],2),"-")</f>
        <v>0.7</v>
      </c>
      <c r="I29" s="88" t="s">
        <v>471</v>
      </c>
      <c r="J29" s="89" t="str">
        <f>IFERROR(ROUNDUP(Contraproposta[[#This Row],[Valor Aprovado (R$)]]/Contraproposta[[#This Row],[Quantidade de USO]],2),"-")</f>
        <v>-</v>
      </c>
      <c r="K29" s="69">
        <v>250</v>
      </c>
      <c r="L29" s="70">
        <f>Contraproposta[[#This Row],[Valor - Solicitado pela Clinica]]/Contraproposta[[#This Row],[Quantidade de USO]]</f>
        <v>1.7361111111111112</v>
      </c>
    </row>
    <row r="30" spans="1:12" x14ac:dyDescent="0.2">
      <c r="A30" s="75" t="s">
        <v>228</v>
      </c>
      <c r="B30" s="76" t="str">
        <f>VLOOKUP(Contraproposta[[#This Row],[Tuss]],Tabela3[[TUSS]:[PROCEDIMENTOS ODONTOLÓGICOS]],2,0)</f>
        <v>aumento de coroa clínica</v>
      </c>
      <c r="C30" s="93" t="str">
        <f>VLOOKUP(Contraproposta[[#This Row],[Procedimento]],Tabela3[[PROCEDIMENTOS ODONTOLÓGICOS]:[APLICAÇÃO]],3,0)</f>
        <v>DENTE</v>
      </c>
      <c r="D30" s="96" t="str">
        <f>VLOOKUP(Contraproposta[[#This Row],[Tuss]],Tabela3[[TUSS]:[Área2]],6,0)</f>
        <v>Periodontia</v>
      </c>
      <c r="E30" s="77">
        <f>_xlfn.XLOOKUP(Contraproposta[[#This Row],[Tuss]],Tabela3[TUSS],Tabela3[HMO],"-",0,1)</f>
        <v>181</v>
      </c>
      <c r="F30" s="78">
        <f>Contraproposta[[#This Row],[Quantidade de USO]]*0.3</f>
        <v>54.3</v>
      </c>
      <c r="G30" s="79">
        <v>99.28</v>
      </c>
      <c r="H30" s="80">
        <f>IFERROR(ROUNDUP(Contraproposta[[#This Row],[Valor Sugerido pela Clinica (R$)]]/Contraproposta[[#This Row],[Quantidade de USO]],2),"-")</f>
        <v>0.55000000000000004</v>
      </c>
      <c r="I30" s="88" t="s">
        <v>471</v>
      </c>
      <c r="J30" s="83" t="str">
        <f>IFERROR(ROUNDUP(Contraproposta[[#This Row],[Valor Aprovado (R$)]]/Contraproposta[[#This Row],[Quantidade de USO]],2),"-")</f>
        <v>-</v>
      </c>
      <c r="K30" s="69"/>
      <c r="L30" s="70">
        <f>Contraproposta[[#This Row],[Valor - Solicitado pela Clinica]]/Contraproposta[[#This Row],[Quantidade de USO]]</f>
        <v>0</v>
      </c>
    </row>
    <row r="31" spans="1:12" x14ac:dyDescent="0.2">
      <c r="A31" s="84" t="s">
        <v>231</v>
      </c>
      <c r="B31" s="85" t="str">
        <f>VLOOKUP(Contraproposta[[#This Row],[Tuss]],Tabela3[[TUSS]:[PROCEDIMENTOS ODONTOLÓGICOS]],2,0)</f>
        <v>cirurgia periodontal a retalho</v>
      </c>
      <c r="C31" s="94" t="str">
        <f>VLOOKUP(Contraproposta[[#This Row],[Procedimento]],Tabela3[[PROCEDIMENTOS ODONTOLÓGICOS]:[APLICAÇÃO]],3,0)</f>
        <v>SEGMENTO</v>
      </c>
      <c r="D31" s="97" t="str">
        <f>VLOOKUP(Contraproposta[[#This Row],[Tuss]],Tabela3[[TUSS]:[Área2]],6,0)</f>
        <v>Periodontia</v>
      </c>
      <c r="E31" s="86">
        <f>_xlfn.XLOOKUP(Contraproposta[[#This Row],[Tuss]],Tabela3[TUSS],Tabela3[HMO],"-",0,1)</f>
        <v>198</v>
      </c>
      <c r="F31" s="78">
        <f>Contraproposta[[#This Row],[Quantidade de USO]]*0.3</f>
        <v>59.4</v>
      </c>
      <c r="G31" s="79">
        <v>126.28</v>
      </c>
      <c r="H31" s="87">
        <f>IFERROR(ROUNDUP(Contraproposta[[#This Row],[Valor Sugerido pela Clinica (R$)]]/Contraproposta[[#This Row],[Quantidade de USO]],2),"-")</f>
        <v>0.64</v>
      </c>
      <c r="I31" s="88" t="s">
        <v>471</v>
      </c>
      <c r="J31" s="89" t="str">
        <f>IFERROR(ROUNDUP(Contraproposta[[#This Row],[Valor Aprovado (R$)]]/Contraproposta[[#This Row],[Quantidade de USO]],2),"-")</f>
        <v>-</v>
      </c>
      <c r="K31" s="69"/>
      <c r="L31" s="70">
        <f>Contraproposta[[#This Row],[Valor - Solicitado pela Clinica]]/Contraproposta[[#This Row],[Quantidade de USO]]</f>
        <v>0</v>
      </c>
    </row>
    <row r="32" spans="1:12" x14ac:dyDescent="0.2">
      <c r="A32" s="75" t="s">
        <v>313</v>
      </c>
      <c r="B32" s="76" t="str">
        <f>VLOOKUP(Contraproposta[[#This Row],[Tuss]],Tabela3[[TUSS]:[PROCEDIMENTOS ODONTOLÓGICOS]],2,0)</f>
        <v>frenulotomia labial</v>
      </c>
      <c r="C32" s="93" t="str">
        <f>VLOOKUP(Contraproposta[[#This Row],[Procedimento]],Tabela3[[PROCEDIMENTOS ODONTOLÓGICOS]:[APLICAÇÃO]],3,0)</f>
        <v>BOCA</v>
      </c>
      <c r="D32" s="96" t="str">
        <f>VLOOKUP(Contraproposta[[#This Row],[Tuss]],Tabela3[[TUSS]:[Área2]],6,0)</f>
        <v>Cirurgia e Traumatologia Buco-Maxilo-Facial</v>
      </c>
      <c r="E32" s="77">
        <f>_xlfn.XLOOKUP(Contraproposta[[#This Row],[Tuss]],Tabela3[TUSS],Tabela3[HMO],"-",0,1)</f>
        <v>212</v>
      </c>
      <c r="F32" s="78">
        <f>Contraproposta[[#This Row],[Quantidade de USO]]*0.3</f>
        <v>63.599999999999994</v>
      </c>
      <c r="G32" s="79">
        <v>101.43</v>
      </c>
      <c r="H32" s="80">
        <f>IFERROR(ROUNDUP(Contraproposta[[#This Row],[Valor Sugerido pela Clinica (R$)]]/Contraproposta[[#This Row],[Quantidade de USO]],2),"-")</f>
        <v>0.48</v>
      </c>
      <c r="I32" s="88" t="s">
        <v>471</v>
      </c>
      <c r="J32" s="83" t="str">
        <f>IFERROR(ROUNDUP(Contraproposta[[#This Row],[Valor Aprovado (R$)]]/Contraproposta[[#This Row],[Quantidade de USO]],2),"-")</f>
        <v>-</v>
      </c>
      <c r="K32" s="69"/>
      <c r="L32" s="70">
        <f>Contraproposta[[#This Row],[Valor - Solicitado pela Clinica]]/Contraproposta[[#This Row],[Quantidade de USO]]</f>
        <v>0</v>
      </c>
    </row>
    <row r="33" spans="1:12" x14ac:dyDescent="0.2">
      <c r="A33" s="84" t="s">
        <v>315</v>
      </c>
      <c r="B33" s="85" t="str">
        <f>VLOOKUP(Contraproposta[[#This Row],[Tuss]],Tabela3[[TUSS]:[PROCEDIMENTOS ODONTOLÓGICOS]],2,0)</f>
        <v>frenulotomia lingual</v>
      </c>
      <c r="C33" s="94" t="str">
        <f>VLOOKUP(Contraproposta[[#This Row],[Procedimento]],Tabela3[[PROCEDIMENTOS ODONTOLÓGICOS]:[APLICAÇÃO]],3,0)</f>
        <v>BOCA</v>
      </c>
      <c r="D33" s="97" t="str">
        <f>VLOOKUP(Contraproposta[[#This Row],[Tuss]],Tabela3[[TUSS]:[Área2]],6,0)</f>
        <v>Cirurgia e Traumatologia Buco-Maxilo-Facial</v>
      </c>
      <c r="E33" s="86">
        <f>_xlfn.XLOOKUP(Contraproposta[[#This Row],[Tuss]],Tabela3[TUSS],Tabela3[HMO],"-",0,1)</f>
        <v>144</v>
      </c>
      <c r="F33" s="78">
        <f>Contraproposta[[#This Row],[Quantidade de USO]]*0.3</f>
        <v>43.199999999999996</v>
      </c>
      <c r="G33" s="79">
        <v>126.28</v>
      </c>
      <c r="H33" s="87">
        <f>IFERROR(ROUNDUP(Contraproposta[[#This Row],[Valor Sugerido pela Clinica (R$)]]/Contraproposta[[#This Row],[Quantidade de USO]],2),"-")</f>
        <v>0.88</v>
      </c>
      <c r="I33" s="88" t="s">
        <v>471</v>
      </c>
      <c r="J33" s="89" t="str">
        <f>IFERROR(ROUNDUP(Contraproposta[[#This Row],[Valor Aprovado (R$)]]/Contraproposta[[#This Row],[Quantidade de USO]],2),"-")</f>
        <v>-</v>
      </c>
      <c r="K33" s="69"/>
      <c r="L33" s="70">
        <f>Contraproposta[[#This Row],[Valor - Solicitado pela Clinica]]/Contraproposta[[#This Row],[Quantidade de USO]]</f>
        <v>0</v>
      </c>
    </row>
    <row r="34" spans="1:12" x14ac:dyDescent="0.2">
      <c r="A34" s="75" t="s">
        <v>306</v>
      </c>
      <c r="B34" s="76" t="str">
        <f>VLOOKUP(Contraproposta[[#This Row],[Tuss]],Tabela3[[TUSS]:[PROCEDIMENTOS ODONTOLÓGICOS]],2,0)</f>
        <v>exodontia simples de permanente</v>
      </c>
      <c r="C34" s="93" t="str">
        <f>VLOOKUP(Contraproposta[[#This Row],[Procedimento]],Tabela3[[PROCEDIMENTOS ODONTOLÓGICOS]:[APLICAÇÃO]],3,0)</f>
        <v>DENTE</v>
      </c>
      <c r="D34" s="96" t="str">
        <f>VLOOKUP(Contraproposta[[#This Row],[Tuss]],Tabela3[[TUSS]:[Área2]],6,0)</f>
        <v>Cirurgia e Traumatologia Buco-Maxilo-Facial</v>
      </c>
      <c r="E34" s="77">
        <f>_xlfn.XLOOKUP(Contraproposta[[#This Row],[Tuss]],Tabela3[TUSS],Tabela3[HMO],"-",0,1)</f>
        <v>73</v>
      </c>
      <c r="F34" s="78">
        <f>Contraproposta[[#This Row],[Quantidade de USO]]*0.3</f>
        <v>21.9</v>
      </c>
      <c r="G34" s="79">
        <v>60.86</v>
      </c>
      <c r="H34" s="80">
        <f>IFERROR(ROUNDUP(Contraproposta[[#This Row],[Valor Sugerido pela Clinica (R$)]]/Contraproposta[[#This Row],[Quantidade de USO]],2),"-")</f>
        <v>0.84</v>
      </c>
      <c r="I34" s="88" t="s">
        <v>471</v>
      </c>
      <c r="J34" s="83" t="str">
        <f>IFERROR(ROUNDUP(Contraproposta[[#This Row],[Valor Aprovado (R$)]]/Contraproposta[[#This Row],[Quantidade de USO]],2),"-")</f>
        <v>-</v>
      </c>
      <c r="K34" s="69"/>
      <c r="L34" s="70">
        <f>Contraproposta[[#This Row],[Valor - Solicitado pela Clinica]]/Contraproposta[[#This Row],[Quantidade de USO]]</f>
        <v>0</v>
      </c>
    </row>
    <row r="35" spans="1:12" x14ac:dyDescent="0.2">
      <c r="A35" s="84" t="s">
        <v>304</v>
      </c>
      <c r="B35" s="85" t="str">
        <f>VLOOKUP(Contraproposta[[#This Row],[Tuss]],Tabela3[[TUSS]:[PROCEDIMENTOS ODONTOLÓGICOS]],2,0)</f>
        <v>exodontia de raiz residual </v>
      </c>
      <c r="C35" s="94" t="str">
        <f>VLOOKUP(Contraproposta[[#This Row],[Procedimento]],Tabela3[[PROCEDIMENTOS ODONTOLÓGICOS]:[APLICAÇÃO]],3,0)</f>
        <v>DENTE</v>
      </c>
      <c r="D35" s="97" t="str">
        <f>VLOOKUP(Contraproposta[[#This Row],[Tuss]],Tabela3[[TUSS]:[Área2]],6,0)</f>
        <v>Cirurgia e Traumatologia Buco-Maxilo-Facial</v>
      </c>
      <c r="E35" s="86">
        <f>_xlfn.XLOOKUP(Contraproposta[[#This Row],[Tuss]],Tabela3[TUSS],Tabela3[HMO],"-",0,1)</f>
        <v>73</v>
      </c>
      <c r="F35" s="78">
        <f>Contraproposta[[#This Row],[Quantidade de USO]]*0.3</f>
        <v>21.9</v>
      </c>
      <c r="G35" s="79">
        <v>60.86</v>
      </c>
      <c r="H35" s="87">
        <f>IFERROR(ROUNDUP(Contraproposta[[#This Row],[Valor Sugerido pela Clinica (R$)]]/Contraproposta[[#This Row],[Quantidade de USO]],2),"-")</f>
        <v>0.84</v>
      </c>
      <c r="I35" s="88" t="s">
        <v>471</v>
      </c>
      <c r="J35" s="89" t="str">
        <f>IFERROR(ROUNDUP(Contraproposta[[#This Row],[Valor Aprovado (R$)]]/Contraproposta[[#This Row],[Quantidade de USO]],2),"-")</f>
        <v>-</v>
      </c>
      <c r="K35" s="69"/>
      <c r="L35" s="70">
        <f>Contraproposta[[#This Row],[Valor - Solicitado pela Clinica]]/Contraproposta[[#This Row],[Quantidade de USO]]</f>
        <v>0</v>
      </c>
    </row>
    <row r="36" spans="1:12" x14ac:dyDescent="0.2">
      <c r="A36" s="75" t="s">
        <v>299</v>
      </c>
      <c r="B36" s="76" t="str">
        <f>VLOOKUP(Contraproposta[[#This Row],[Tuss]],Tabela3[[TUSS]:[PROCEDIMENTOS ODONTOLÓGICOS]],2,0)</f>
        <v>exodontia a retalho </v>
      </c>
      <c r="C36" s="93" t="str">
        <f>VLOOKUP(Contraproposta[[#This Row],[Procedimento]],Tabela3[[PROCEDIMENTOS ODONTOLÓGICOS]:[APLICAÇÃO]],3,0)</f>
        <v>DENTE</v>
      </c>
      <c r="D36" s="96" t="str">
        <f>VLOOKUP(Contraproposta[[#This Row],[Tuss]],Tabela3[[TUSS]:[Área2]],6,0)</f>
        <v>Cirurgia e Traumatologia Buco-Maxilo-Facial</v>
      </c>
      <c r="E36" s="77">
        <f>_xlfn.XLOOKUP(Contraproposta[[#This Row],[Tuss]],Tabela3[TUSS],Tabela3[HMO],"-",0,1)</f>
        <v>73</v>
      </c>
      <c r="F36" s="78">
        <f>Contraproposta[[#This Row],[Quantidade de USO]]*0.3</f>
        <v>21.9</v>
      </c>
      <c r="G36" s="79">
        <v>228.22</v>
      </c>
      <c r="H36" s="80">
        <f>IFERROR(ROUNDUP(Contraproposta[[#This Row],[Valor Sugerido pela Clinica (R$)]]/Contraproposta[[#This Row],[Quantidade de USO]],2),"-")</f>
        <v>3.13</v>
      </c>
      <c r="I36" s="88" t="s">
        <v>471</v>
      </c>
      <c r="J36" s="83" t="str">
        <f>IFERROR(ROUNDUP(Contraproposta[[#This Row],[Valor Aprovado (R$)]]/Contraproposta[[#This Row],[Quantidade de USO]],2),"-")</f>
        <v>-</v>
      </c>
      <c r="K36" s="69"/>
      <c r="L36" s="70">
        <f>Contraproposta[[#This Row],[Valor - Solicitado pela Clinica]]/Contraproposta[[#This Row],[Quantidade de USO]]</f>
        <v>0</v>
      </c>
    </row>
    <row r="37" spans="1:12" x14ac:dyDescent="0.2">
      <c r="A37" s="84" t="s">
        <v>335</v>
      </c>
      <c r="B37" s="85" t="str">
        <f>VLOOKUP(Contraproposta[[#This Row],[Tuss]],Tabela3[[TUSS]:[PROCEDIMENTOS ODONTOLÓGICOS]],2,0)</f>
        <v>remoção de dentes semi inclusos / impactados</v>
      </c>
      <c r="C37" s="94" t="str">
        <f>VLOOKUP(Contraproposta[[#This Row],[Procedimento]],Tabela3[[PROCEDIMENTOS ODONTOLÓGICOS]:[APLICAÇÃO]],3,0)</f>
        <v>DENTE</v>
      </c>
      <c r="D37" s="97" t="str">
        <f>VLOOKUP(Contraproposta[[#This Row],[Tuss]],Tabela3[[TUSS]:[Área2]],6,0)</f>
        <v>Cirurgia e Traumatologia Buco-Maxilo-Facial</v>
      </c>
      <c r="E37" s="86">
        <f>_xlfn.XLOOKUP(Contraproposta[[#This Row],[Tuss]],Tabela3[TUSS],Tabela3[HMO],"-",0,1)</f>
        <v>186</v>
      </c>
      <c r="F37" s="78">
        <f>Contraproposta[[#This Row],[Quantidade de USO]]*0.3</f>
        <v>55.8</v>
      </c>
      <c r="G37" s="79">
        <v>225</v>
      </c>
      <c r="H37" s="87">
        <f>IFERROR(ROUNDUP(Contraproposta[[#This Row],[Valor Sugerido pela Clinica (R$)]]/Contraproposta[[#This Row],[Quantidade de USO]],2),"-")</f>
        <v>1.21</v>
      </c>
      <c r="I37" s="88" t="s">
        <v>471</v>
      </c>
      <c r="J37" s="89" t="str">
        <f>IFERROR(ROUNDUP(Contraproposta[[#This Row],[Valor Aprovado (R$)]]/Contraproposta[[#This Row],[Quantidade de USO]],2),"-")</f>
        <v>-</v>
      </c>
      <c r="K37" s="69"/>
      <c r="L37" s="70">
        <f>Contraproposta[[#This Row],[Valor - Solicitado pela Clinica]]/Contraproposta[[#This Row],[Quantidade de USO]]</f>
        <v>0</v>
      </c>
    </row>
    <row r="38" spans="1:12" x14ac:dyDescent="0.2">
      <c r="A38" s="75" t="s">
        <v>332</v>
      </c>
      <c r="B38" s="76" t="str">
        <f>VLOOKUP(Contraproposta[[#This Row],[Tuss]],Tabela3[[TUSS]:[PROCEDIMENTOS ODONTOLÓGICOS]],2,0)</f>
        <v>remoção de dentes inclusos / impactados</v>
      </c>
      <c r="C38" s="93" t="str">
        <f>VLOOKUP(Contraproposta[[#This Row],[Procedimento]],Tabela3[[PROCEDIMENTOS ODONTOLÓGICOS]:[APLICAÇÃO]],3,0)</f>
        <v>DENTE</v>
      </c>
      <c r="D38" s="96" t="str">
        <f>VLOOKUP(Contraproposta[[#This Row],[Tuss]],Tabela3[[TUSS]:[Área2]],6,0)</f>
        <v>Cirurgia e Traumatologia Buco-Maxilo-Facial</v>
      </c>
      <c r="E38" s="77">
        <f>_xlfn.XLOOKUP(Contraproposta[[#This Row],[Tuss]],Tabela3[TUSS],Tabela3[HMO],"-",0,1)</f>
        <v>361</v>
      </c>
      <c r="F38" s="78">
        <f>Contraproposta[[#This Row],[Quantidade de USO]]*0.3</f>
        <v>108.3</v>
      </c>
      <c r="G38" s="79">
        <v>272.75</v>
      </c>
      <c r="H38" s="80">
        <f>IFERROR(ROUNDUP(Contraproposta[[#This Row],[Valor Sugerido pela Clinica (R$)]]/Contraproposta[[#This Row],[Quantidade de USO]],2),"-")</f>
        <v>0.76</v>
      </c>
      <c r="I38" s="88" t="s">
        <v>471</v>
      </c>
      <c r="J38" s="83" t="str">
        <f>IFERROR(ROUNDUP(Contraproposta[[#This Row],[Valor Aprovado (R$)]]/Contraproposta[[#This Row],[Quantidade de USO]],2),"-")</f>
        <v>-</v>
      </c>
      <c r="K38" s="69"/>
      <c r="L38" s="70">
        <f>Contraproposta[[#This Row],[Valor - Solicitado pela Clinica]]/Contraproposta[[#This Row],[Quantidade de USO]]</f>
        <v>0</v>
      </c>
    </row>
    <row r="39" spans="1:12" x14ac:dyDescent="0.2">
      <c r="A39" s="84" t="s">
        <v>493</v>
      </c>
      <c r="B39" s="85" t="str">
        <f>VLOOKUP(Contraproposta[[#This Row],[Tuss]],Tabela3[[TUSS]:[PROCEDIMENTOS ODONTOLÓGICOS]],2,0)</f>
        <v>remocao de dentes supra-numerarios (inclusos ou impactados)</v>
      </c>
      <c r="C39" s="94" t="str">
        <f>VLOOKUP(Contraproposta[[#This Row],[Procedimento]],Tabela3[[PROCEDIMENTOS ODONTOLÓGICOS]:[APLICAÇÃO]],3,0)</f>
        <v>SEGMENTO</v>
      </c>
      <c r="D39" s="97" t="str">
        <f>VLOOKUP(Contraproposta[[#This Row],[Tuss]],Tabela3[[TUSS]:[Área2]],6,0)</f>
        <v>Cirurgia e Traumatologia Buco-Maxilo-Facial</v>
      </c>
      <c r="E39" s="86">
        <f>_xlfn.XLOOKUP(Contraproposta[[#This Row],[Tuss]],Tabela3[TUSS],Tabela3[HMO],"-",0,1)</f>
        <v>360</v>
      </c>
      <c r="F39" s="78">
        <f>Contraproposta[[#This Row],[Quantidade de USO]]*0.3</f>
        <v>108</v>
      </c>
      <c r="G39" s="79">
        <v>272.75</v>
      </c>
      <c r="H39" s="87">
        <f>IFERROR(ROUNDUP(Contraproposta[[#This Row],[Valor Sugerido pela Clinica (R$)]]/Contraproposta[[#This Row],[Quantidade de USO]],2),"-")</f>
        <v>0.76</v>
      </c>
      <c r="I39" s="88" t="s">
        <v>471</v>
      </c>
      <c r="J39" s="89" t="str">
        <f>IFERROR(ROUNDUP(Contraproposta[[#This Row],[Valor Aprovado (R$)]]/Contraproposta[[#This Row],[Quantidade de USO]],2),"-")</f>
        <v>-</v>
      </c>
      <c r="K39" s="69"/>
      <c r="L39" s="70">
        <f>Contraproposta[[#This Row],[Valor - Solicitado pela Clinica]]/Contraproposta[[#This Row],[Quantidade de USO]]</f>
        <v>0</v>
      </c>
    </row>
    <row r="40" spans="1:12" hidden="1" x14ac:dyDescent="0.2">
      <c r="A40" s="75" t="s">
        <v>378</v>
      </c>
      <c r="B40" s="76" t="str">
        <f>VLOOKUP(Contraproposta[[#This Row],[Tuss]],Tabela3[[TUSS]:[PROCEDIMENTOS ODONTOLÓGICOS]],2,0)</f>
        <v>coroa provisória com pino</v>
      </c>
      <c r="C40" s="93" t="str">
        <f>VLOOKUP(Contraproposta[[#This Row],[Procedimento]],Tabela3[[PROCEDIMENTOS ODONTOLÓGICOS]:[APLICAÇÃO]],3,0)</f>
        <v>DENTE</v>
      </c>
      <c r="D40" s="96" t="str">
        <f>VLOOKUP(Contraproposta[[#This Row],[Tuss]],Tabela3[[TUSS]:[Área2]],6,0)</f>
        <v>Prótese Dentária</v>
      </c>
      <c r="E40" s="77">
        <f>_xlfn.XLOOKUP(Contraproposta[[#This Row],[Tuss]],Tabela3[TUSS],Tabela3[HMO],"-",0,1)</f>
        <v>154</v>
      </c>
      <c r="F40" s="78">
        <f>Contraproposta[[#This Row],[Quantidade de USO]]*0.3</f>
        <v>46.199999999999996</v>
      </c>
      <c r="G40" s="79" t="s">
        <v>22</v>
      </c>
      <c r="H40" s="80" t="str">
        <f>IFERROR(ROUNDUP(Contraproposta[[#This Row],[Valor Sugerido pela Clinica (R$)]]/Contraproposta[[#This Row],[Quantidade de USO]],2),"-")</f>
        <v>-</v>
      </c>
      <c r="I40" s="88" t="s">
        <v>471</v>
      </c>
      <c r="J40" s="83" t="str">
        <f>IFERROR(ROUNDUP(Contraproposta[[#This Row],[Valor Aprovado (R$)]]/Contraproposta[[#This Row],[Quantidade de USO]],2),"-")</f>
        <v>-</v>
      </c>
      <c r="K40" s="69"/>
      <c r="L40" s="70">
        <f>Contraproposta[[#This Row],[Valor - Solicitado pela Clinica]]/Contraproposta[[#This Row],[Quantidade de USO]]</f>
        <v>0</v>
      </c>
    </row>
    <row r="41" spans="1:12" hidden="1" x14ac:dyDescent="0.2">
      <c r="A41" s="84" t="s">
        <v>381</v>
      </c>
      <c r="B41" s="85" t="str">
        <f>VLOOKUP(Contraproposta[[#This Row],[Tuss]],Tabela3[[TUSS]:[PROCEDIMENTOS ODONTOLÓGICOS]],2,0)</f>
        <v>coroa provisória sem pino</v>
      </c>
      <c r="C41" s="94" t="str">
        <f>VLOOKUP(Contraproposta[[#This Row],[Procedimento]],Tabela3[[PROCEDIMENTOS ODONTOLÓGICOS]:[APLICAÇÃO]],3,0)</f>
        <v>DENTE</v>
      </c>
      <c r="D41" s="97" t="str">
        <f>VLOOKUP(Contraproposta[[#This Row],[Tuss]],Tabela3[[TUSS]:[Área2]],6,0)</f>
        <v>Prótese Dentária</v>
      </c>
      <c r="E41" s="86">
        <f>_xlfn.XLOOKUP(Contraproposta[[#This Row],[Tuss]],Tabela3[TUSS],Tabela3[HMO],"-",0,1)</f>
        <v>154</v>
      </c>
      <c r="F41" s="78">
        <f>Contraproposta[[#This Row],[Quantidade de USO]]*0.3</f>
        <v>46.199999999999996</v>
      </c>
      <c r="G41" s="79" t="s">
        <v>22</v>
      </c>
      <c r="H41" s="87" t="str">
        <f>IFERROR(ROUNDUP(Contraproposta[[#This Row],[Valor Sugerido pela Clinica (R$)]]/Contraproposta[[#This Row],[Quantidade de USO]],2),"-")</f>
        <v>-</v>
      </c>
      <c r="I41" s="88" t="s">
        <v>471</v>
      </c>
      <c r="J41" s="89" t="str">
        <f>IFERROR(ROUNDUP(Contraproposta[[#This Row],[Valor Aprovado (R$)]]/Contraproposta[[#This Row],[Quantidade de USO]],2),"-")</f>
        <v>-</v>
      </c>
      <c r="K41" s="69"/>
      <c r="L41" s="70">
        <f>Contraproposta[[#This Row],[Valor - Solicitado pela Clinica]]/Contraproposta[[#This Row],[Quantidade de USO]]</f>
        <v>0</v>
      </c>
    </row>
    <row r="42" spans="1:12" hidden="1" x14ac:dyDescent="0.2">
      <c r="A42" s="75" t="s">
        <v>387</v>
      </c>
      <c r="B42" s="76" t="str">
        <f>VLOOKUP(Contraproposta[[#This Row],[Tuss]],Tabela3[[TUSS]:[PROCEDIMENTOS ODONTOLÓGICOS]],2,0)</f>
        <v>coroa total em cerômero</v>
      </c>
      <c r="C42" s="93" t="str">
        <f>VLOOKUP(Contraproposta[[#This Row],[Procedimento]],Tabela3[[PROCEDIMENTOS ODONTOLÓGICOS]:[APLICAÇÃO]],3,0)</f>
        <v>DENTE</v>
      </c>
      <c r="D42" s="96" t="str">
        <f>VLOOKUP(Contraproposta[[#This Row],[Tuss]],Tabela3[[TUSS]:[Área2]],6,0)</f>
        <v>Prótese Dentária</v>
      </c>
      <c r="E42" s="77">
        <f>_xlfn.XLOOKUP(Contraproposta[[#This Row],[Tuss]],Tabela3[TUSS],Tabela3[HMO],"-",0,1)</f>
        <v>472</v>
      </c>
      <c r="F42" s="78">
        <f>Contraproposta[[#This Row],[Quantidade de USO]]*0.3</f>
        <v>141.6</v>
      </c>
      <c r="G42" s="79" t="s">
        <v>22</v>
      </c>
      <c r="H42" s="80" t="str">
        <f>IFERROR(ROUNDUP(Contraproposta[[#This Row],[Valor Sugerido pela Clinica (R$)]]/Contraproposta[[#This Row],[Quantidade de USO]],2),"-")</f>
        <v>-</v>
      </c>
      <c r="I42" s="88" t="s">
        <v>471</v>
      </c>
      <c r="J42" s="83" t="str">
        <f>IFERROR(ROUNDUP(Contraproposta[[#This Row],[Valor Aprovado (R$)]]/Contraproposta[[#This Row],[Quantidade de USO]],2),"-")</f>
        <v>-</v>
      </c>
      <c r="K42" s="69"/>
      <c r="L42" s="70">
        <f>Contraproposta[[#This Row],[Valor - Solicitado pela Clinica]]/Contraproposta[[#This Row],[Quantidade de USO]]</f>
        <v>0</v>
      </c>
    </row>
    <row r="43" spans="1:12" hidden="1" x14ac:dyDescent="0.2">
      <c r="A43" s="84" t="s">
        <v>389</v>
      </c>
      <c r="B43" s="85" t="str">
        <f>VLOOKUP(Contraproposta[[#This Row],[Tuss]],Tabela3[[TUSS]:[PROCEDIMENTOS ODONTOLÓGICOS]],2,0)</f>
        <v>coroa total metálica</v>
      </c>
      <c r="C43" s="94" t="str">
        <f>VLOOKUP(Contraproposta[[#This Row],[Procedimento]],Tabela3[[PROCEDIMENTOS ODONTOLÓGICOS]:[APLICAÇÃO]],3,0)</f>
        <v>DENTE</v>
      </c>
      <c r="D43" s="97" t="str">
        <f>VLOOKUP(Contraproposta[[#This Row],[Tuss]],Tabela3[[TUSS]:[Área2]],6,0)</f>
        <v>Prótese Dentária</v>
      </c>
      <c r="E43" s="86">
        <f>_xlfn.XLOOKUP(Contraproposta[[#This Row],[Tuss]],Tabela3[TUSS],Tabela3[HMO],"-",0,1)</f>
        <v>472</v>
      </c>
      <c r="F43" s="78">
        <f>Contraproposta[[#This Row],[Quantidade de USO]]*0.3</f>
        <v>141.6</v>
      </c>
      <c r="G43" s="79" t="s">
        <v>22</v>
      </c>
      <c r="H43" s="87" t="str">
        <f>IFERROR(ROUNDUP(Contraproposta[[#This Row],[Valor Sugerido pela Clinica (R$)]]/Contraproposta[[#This Row],[Quantidade de USO]],2),"-")</f>
        <v>-</v>
      </c>
      <c r="I43" s="88" t="s">
        <v>471</v>
      </c>
      <c r="J43" s="89" t="str">
        <f>IFERROR(ROUNDUP(Contraproposta[[#This Row],[Valor Aprovado (R$)]]/Contraproposta[[#This Row],[Quantidade de USO]],2),"-")</f>
        <v>-</v>
      </c>
      <c r="K43" s="69"/>
      <c r="L43" s="70">
        <f>Contraproposta[[#This Row],[Valor - Solicitado pela Clinica]]/Contraproposta[[#This Row],[Quantidade de USO]]</f>
        <v>0</v>
      </c>
    </row>
    <row r="44" spans="1:12" hidden="1" x14ac:dyDescent="0.2">
      <c r="A44" s="75" t="s">
        <v>407</v>
      </c>
      <c r="B44" s="76" t="str">
        <f>VLOOKUP(Contraproposta[[#This Row],[Tuss]],Tabela3[[TUSS]:[PROCEDIMENTOS ODONTOLÓGICOS]],2,0)</f>
        <v>núcleo de preenchimento</v>
      </c>
      <c r="C44" s="93" t="str">
        <f>VLOOKUP(Contraproposta[[#This Row],[Procedimento]],Tabela3[[PROCEDIMENTOS ODONTOLÓGICOS]:[APLICAÇÃO]],3,0)</f>
        <v>DENTE</v>
      </c>
      <c r="D44" s="96" t="str">
        <f>VLOOKUP(Contraproposta[[#This Row],[Tuss]],Tabela3[[TUSS]:[Área2]],6,0)</f>
        <v>Prótese Dentária</v>
      </c>
      <c r="E44" s="77">
        <f>_xlfn.XLOOKUP(Contraproposta[[#This Row],[Tuss]],Tabela3[TUSS],Tabela3[HMO],"-",0,1)</f>
        <v>134</v>
      </c>
      <c r="F44" s="78">
        <f>Contraproposta[[#This Row],[Quantidade de USO]]*0.3</f>
        <v>40.199999999999996</v>
      </c>
      <c r="G44" s="79" t="s">
        <v>22</v>
      </c>
      <c r="H44" s="80" t="str">
        <f>IFERROR(ROUNDUP(Contraproposta[[#This Row],[Valor Sugerido pela Clinica (R$)]]/Contraproposta[[#This Row],[Quantidade de USO]],2),"-")</f>
        <v>-</v>
      </c>
      <c r="I44" s="88" t="s">
        <v>471</v>
      </c>
      <c r="J44" s="83" t="str">
        <f>IFERROR(ROUNDUP(Contraproposta[[#This Row],[Valor Aprovado (R$)]]/Contraproposta[[#This Row],[Quantidade de USO]],2),"-")</f>
        <v>-</v>
      </c>
      <c r="K44" s="69"/>
      <c r="L44" s="70">
        <f>Contraproposta[[#This Row],[Valor - Solicitado pela Clinica]]/Contraproposta[[#This Row],[Quantidade de USO]]</f>
        <v>0</v>
      </c>
    </row>
    <row r="45" spans="1:12" hidden="1" x14ac:dyDescent="0.2">
      <c r="A45" s="84" t="s">
        <v>410</v>
      </c>
      <c r="B45" s="85" t="str">
        <f>VLOOKUP(Contraproposta[[#This Row],[Tuss]],Tabela3[[TUSS]:[PROCEDIMENTOS ODONTOLÓGICOS]],2,0)</f>
        <v>núcleo metálico fundido</v>
      </c>
      <c r="C45" s="94" t="str">
        <f>VLOOKUP(Contraproposta[[#This Row],[Procedimento]],Tabela3[[PROCEDIMENTOS ODONTOLÓGICOS]:[APLICAÇÃO]],3,0)</f>
        <v>DENTE</v>
      </c>
      <c r="D45" s="97" t="str">
        <f>VLOOKUP(Contraproposta[[#This Row],[Tuss]],Tabela3[[TUSS]:[Área2]],6,0)</f>
        <v>Prótese Dentária</v>
      </c>
      <c r="E45" s="86">
        <f>_xlfn.XLOOKUP(Contraproposta[[#This Row],[Tuss]],Tabela3[TUSS],Tabela3[HMO],"-",0,1)</f>
        <v>299</v>
      </c>
      <c r="F45" s="78">
        <f>Contraproposta[[#This Row],[Quantidade de USO]]*0.3</f>
        <v>89.7</v>
      </c>
      <c r="G45" s="79" t="s">
        <v>22</v>
      </c>
      <c r="H45" s="87" t="str">
        <f>IFERROR(ROUNDUP(Contraproposta[[#This Row],[Valor Sugerido pela Clinica (R$)]]/Contraproposta[[#This Row],[Quantidade de USO]],2),"-")</f>
        <v>-</v>
      </c>
      <c r="I45" s="88" t="s">
        <v>471</v>
      </c>
      <c r="J45" s="89" t="str">
        <f>IFERROR(ROUNDUP(Contraproposta[[#This Row],[Valor Aprovado (R$)]]/Contraproposta[[#This Row],[Quantidade de USO]],2),"-")</f>
        <v>-</v>
      </c>
      <c r="K45" s="69"/>
      <c r="L45" s="70">
        <f>Contraproposta[[#This Row],[Valor - Solicitado pela Clinica]]/Contraproposta[[#This Row],[Quantidade de USO]]</f>
        <v>0</v>
      </c>
    </row>
    <row r="46" spans="1:12" hidden="1" x14ac:dyDescent="0.2">
      <c r="A46" s="75" t="s">
        <v>417</v>
      </c>
      <c r="B46" s="76" t="str">
        <f>VLOOKUP(Contraproposta[[#This Row],[Tuss]],Tabela3[[TUSS]:[PROCEDIMENTOS ODONTOLÓGICOS]],2,0)</f>
        <v>pino pre-fabricado</v>
      </c>
      <c r="C46" s="93" t="str">
        <f>VLOOKUP(Contraproposta[[#This Row],[Procedimento]],Tabela3[[PROCEDIMENTOS ODONTOLÓGICOS]:[APLICAÇÃO]],3,0)</f>
        <v>DENTE</v>
      </c>
      <c r="D46" s="96" t="str">
        <f>VLOOKUP(Contraproposta[[#This Row],[Tuss]],Tabela3[[TUSS]:[Área2]],6,0)</f>
        <v>Prótese Dentária</v>
      </c>
      <c r="E46" s="77">
        <f>_xlfn.XLOOKUP(Contraproposta[[#This Row],[Tuss]],Tabela3[TUSS],Tabela3[HMO],"-",0,1)</f>
        <v>118</v>
      </c>
      <c r="F46" s="78">
        <f>Contraproposta[[#This Row],[Quantidade de USO]]*0.3</f>
        <v>35.4</v>
      </c>
      <c r="G46" s="79" t="s">
        <v>22</v>
      </c>
      <c r="H46" s="80" t="str">
        <f>IFERROR(ROUNDUP(Contraproposta[[#This Row],[Valor Sugerido pela Clinica (R$)]]/Contraproposta[[#This Row],[Quantidade de USO]],2),"-")</f>
        <v>-</v>
      </c>
      <c r="I46" s="88" t="s">
        <v>471</v>
      </c>
      <c r="J46" s="83" t="str">
        <f>IFERROR(ROUNDUP(Contraproposta[[#This Row],[Valor Aprovado (R$)]]/Contraproposta[[#This Row],[Quantidade de USO]],2),"-")</f>
        <v>-</v>
      </c>
      <c r="K46" s="69"/>
      <c r="L46" s="70">
        <f>Contraproposta[[#This Row],[Valor - Solicitado pela Clinica]]/Contraproposta[[#This Row],[Quantidade de USO]]</f>
        <v>0</v>
      </c>
    </row>
    <row r="47" spans="1:12" hidden="1" x14ac:dyDescent="0.2">
      <c r="A47" s="84" t="s">
        <v>98</v>
      </c>
      <c r="B47" s="85" t="str">
        <f>VLOOKUP(Contraproposta[[#This Row],[Tuss]],Tabela3[[TUSS]:[PROCEDIMENTOS ODONTOLÓGICOS]],2,0)</f>
        <v>rx periapical</v>
      </c>
      <c r="C47" s="94" t="str">
        <f>VLOOKUP(Contraproposta[[#This Row],[Procedimento]],Tabela3[[PROCEDIMENTOS ODONTOLÓGICOS]:[APLICAÇÃO]],3,0)</f>
        <v>REGIAO</v>
      </c>
      <c r="D47" s="97" t="str">
        <f>VLOOKUP(Contraproposta[[#This Row],[Tuss]],Tabela3[[TUSS]:[Área2]],6,0)</f>
        <v>Radiologia Odontológica e Imaginologia</v>
      </c>
      <c r="E47" s="86">
        <f>_xlfn.XLOOKUP(Contraproposta[[#This Row],[Tuss]],Tabela3[TUSS],Tabela3[HMO],"-",0,1)</f>
        <v>14</v>
      </c>
      <c r="F47" s="78">
        <f>Contraproposta[[#This Row],[Quantidade de USO]]*0.3</f>
        <v>4.2</v>
      </c>
      <c r="G47" s="79" t="s">
        <v>22</v>
      </c>
      <c r="H47" s="87" t="str">
        <f>IFERROR(ROUNDUP(Contraproposta[[#This Row],[Valor Sugerido pela Clinica (R$)]]/Contraproposta[[#This Row],[Quantidade de USO]],2),"-")</f>
        <v>-</v>
      </c>
      <c r="I47" s="88" t="s">
        <v>471</v>
      </c>
      <c r="J47" s="89" t="str">
        <f>IFERROR(ROUNDUP(Contraproposta[[#This Row],[Valor Aprovado (R$)]]/Contraproposta[[#This Row],[Quantidade de USO]],2),"-")</f>
        <v>-</v>
      </c>
      <c r="K47" s="69"/>
      <c r="L47" s="70">
        <f>Contraproposta[[#This Row],[Valor - Solicitado pela Clinica]]/Contraproposta[[#This Row],[Quantidade de USO]]</f>
        <v>0</v>
      </c>
    </row>
    <row r="48" spans="1:12" hidden="1" x14ac:dyDescent="0.2">
      <c r="A48" s="75" t="s">
        <v>94</v>
      </c>
      <c r="B48" s="76" t="str">
        <f>VLOOKUP(Contraproposta[[#This Row],[Tuss]],Tabela3[[TUSS]:[PROCEDIMENTOS ODONTOLÓGICOS]],2,0)</f>
        <v>rx interproximal - bite-wing</v>
      </c>
      <c r="C48" s="93" t="str">
        <f>VLOOKUP(Contraproposta[[#This Row],[Procedimento]],Tabela3[[PROCEDIMENTOS ODONTOLÓGICOS]:[APLICAÇÃO]],3,0)</f>
        <v>REGIAO</v>
      </c>
      <c r="D48" s="96" t="str">
        <f>VLOOKUP(Contraproposta[[#This Row],[Tuss]],Tabela3[[TUSS]:[Área2]],6,0)</f>
        <v>Radiologia Odontológica e Imaginologia</v>
      </c>
      <c r="E48" s="77">
        <f>_xlfn.XLOOKUP(Contraproposta[[#This Row],[Tuss]],Tabela3[TUSS],Tabela3[HMO],"-",0,1)</f>
        <v>14</v>
      </c>
      <c r="F48" s="78">
        <f>Contraproposta[[#This Row],[Quantidade de USO]]*0.3</f>
        <v>4.2</v>
      </c>
      <c r="G48" s="79" t="s">
        <v>22</v>
      </c>
      <c r="H48" s="80" t="str">
        <f>IFERROR(ROUNDUP(Contraproposta[[#This Row],[Valor Sugerido pela Clinica (R$)]]/Contraproposta[[#This Row],[Quantidade de USO]],2),"-")</f>
        <v>-</v>
      </c>
      <c r="I48" s="88" t="s">
        <v>471</v>
      </c>
      <c r="J48" s="83" t="str">
        <f>IFERROR(ROUNDUP(Contraproposta[[#This Row],[Valor Aprovado (R$)]]/Contraproposta[[#This Row],[Quantidade de USO]],2),"-")</f>
        <v>-</v>
      </c>
      <c r="K48" s="69"/>
      <c r="L48" s="70">
        <f>Contraproposta[[#This Row],[Valor - Solicitado pela Clinica]]/Contraproposta[[#This Row],[Quantidade de USO]]</f>
        <v>0</v>
      </c>
    </row>
    <row r="49" spans="1:12" hidden="1" x14ac:dyDescent="0.2">
      <c r="A49" s="84" t="s">
        <v>79</v>
      </c>
      <c r="B49" s="85" t="str">
        <f>VLOOKUP(Contraproposta[[#This Row],[Tuss]],Tabela3[[TUSS]:[PROCEDIMENTOS ODONTOLÓGICOS]],2,0)</f>
        <v>levantamento radiográfico (exame radiodôntico)</v>
      </c>
      <c r="C49" s="94" t="str">
        <f>VLOOKUP(Contraproposta[[#This Row],[Procedimento]],Tabela3[[PROCEDIMENTOS ODONTOLÓGICOS]:[APLICAÇÃO]],3,0)</f>
        <v>BOCA</v>
      </c>
      <c r="D49" s="97" t="str">
        <f>VLOOKUP(Contraproposta[[#This Row],[Tuss]],Tabela3[[TUSS]:[Área2]],6,0)</f>
        <v>Radiologia Odontológica e Imaginologia</v>
      </c>
      <c r="E49" s="86">
        <f>_xlfn.XLOOKUP(Contraproposta[[#This Row],[Tuss]],Tabela3[TUSS],Tabela3[HMO],"-",0,1)</f>
        <v>222</v>
      </c>
      <c r="F49" s="78">
        <f>Contraproposta[[#This Row],[Quantidade de USO]]*0.3</f>
        <v>66.599999999999994</v>
      </c>
      <c r="G49" s="79" t="s">
        <v>22</v>
      </c>
      <c r="H49" s="87" t="str">
        <f>IFERROR(ROUNDUP(Contraproposta[[#This Row],[Valor Sugerido pela Clinica (R$)]]/Contraproposta[[#This Row],[Quantidade de USO]],2),"-")</f>
        <v>-</v>
      </c>
      <c r="I49" s="88" t="s">
        <v>471</v>
      </c>
      <c r="J49" s="89" t="str">
        <f>IFERROR(ROUNDUP(Contraproposta[[#This Row],[Valor Aprovado (R$)]]/Contraproposta[[#This Row],[Quantidade de USO]],2),"-")</f>
        <v>-</v>
      </c>
      <c r="K49" s="69"/>
      <c r="L49" s="70">
        <f>Contraproposta[[#This Row],[Valor - Solicitado pela Clinica]]/Contraproposta[[#This Row],[Quantidade de USO]]</f>
        <v>0</v>
      </c>
    </row>
    <row r="50" spans="1:12" hidden="1" x14ac:dyDescent="0.2">
      <c r="A50" s="75" t="s">
        <v>86</v>
      </c>
      <c r="B50" s="76" t="str">
        <f>VLOOKUP(Contraproposta[[#This Row],[Tuss]],Tabela3[[TUSS]:[PROCEDIMENTOS ODONTOLÓGICOS]],2,0)</f>
        <v>radiografia panorâmica de mandíbula / maxila (ortopantomografia)</v>
      </c>
      <c r="C50" s="93" t="str">
        <f>VLOOKUP(Contraproposta[[#This Row],[Procedimento]],Tabela3[[PROCEDIMENTOS ODONTOLÓGICOS]:[APLICAÇÃO]],3,0)</f>
        <v>BOCA</v>
      </c>
      <c r="D50" s="96" t="str">
        <f>VLOOKUP(Contraproposta[[#This Row],[Tuss]],Tabela3[[TUSS]:[Área2]],6,0)</f>
        <v>Radiologia Odontológica e Imaginologia</v>
      </c>
      <c r="E50" s="77">
        <f>_xlfn.XLOOKUP(Contraproposta[[#This Row],[Tuss]],Tabela3[TUSS],Tabela3[HMO],"-",0,1)</f>
        <v>78</v>
      </c>
      <c r="F50" s="78">
        <f>Contraproposta[[#This Row],[Quantidade de USO]]*0.3</f>
        <v>23.4</v>
      </c>
      <c r="G50" s="79" t="s">
        <v>22</v>
      </c>
      <c r="H50" s="80" t="str">
        <f>IFERROR(ROUNDUP(Contraproposta[[#This Row],[Valor Sugerido pela Clinica (R$)]]/Contraproposta[[#This Row],[Quantidade de USO]],2),"-")</f>
        <v>-</v>
      </c>
      <c r="I50" s="88" t="s">
        <v>471</v>
      </c>
      <c r="J50" s="83" t="str">
        <f>IFERROR(ROUNDUP(Contraproposta[[#This Row],[Valor Aprovado (R$)]]/Contraproposta[[#This Row],[Quantidade de USO]],2),"-")</f>
        <v>-</v>
      </c>
      <c r="K50" s="69"/>
      <c r="L50" s="70">
        <f>Contraproposta[[#This Row],[Valor - Solicitado pela Clinica]]/Contraproposta[[#This Row],[Quantidade de USO]]</f>
        <v>0</v>
      </c>
    </row>
    <row r="51" spans="1:12" x14ac:dyDescent="0.2">
      <c r="A51" s="99" t="s">
        <v>254</v>
      </c>
      <c r="B51" s="100" t="str">
        <f>VLOOKUP(Contraproposta[[#This Row],[Tuss]],Tabela3[[TUSS]:[PROCEDIMENTOS ODONTOLÓGICOS]],2,0)</f>
        <v>raspagem supra-gengival</v>
      </c>
      <c r="C51" s="101" t="str">
        <f>VLOOKUP(Contraproposta[[#This Row],[Procedimento]],Tabela3[[PROCEDIMENTOS ODONTOLÓGICOS]:[APLICAÇÃO]],3,0)</f>
        <v>HEMIARCADA</v>
      </c>
      <c r="D51" s="102" t="str">
        <f>VLOOKUP(Contraproposta[[#This Row],[Tuss]],Tabela3[[TUSS]:[Área2]],6,0)</f>
        <v>Periodontia</v>
      </c>
      <c r="E51" s="103">
        <f>_xlfn.XLOOKUP(Contraproposta[[#This Row],[Tuss]],Tabela3[TUSS],Tabela3[HMO],"-",0,1)</f>
        <v>36</v>
      </c>
      <c r="F51" s="104">
        <f>Contraproposta[[#This Row],[Quantidade de USO]]*0.3</f>
        <v>10.799999999999999</v>
      </c>
      <c r="G51" s="105">
        <v>30.52</v>
      </c>
      <c r="H51" s="106">
        <f>IFERROR(ROUNDUP(Contraproposta[[#This Row],[Valor Sugerido pela Clinica (R$)]]/Contraproposta[[#This Row],[Quantidade de USO]],2),"-")</f>
        <v>0.85</v>
      </c>
      <c r="I51" s="107">
        <f ca="1">Contraproposta[[#This Row],[Moeda Aprovada]]*Contraproposta[[#This Row],[Quantidade de USO]]</f>
        <v>0</v>
      </c>
      <c r="J51" s="83">
        <f ca="1">IFERROR(ROUNDUP(Contraproposta[[#This Row],[Valor Aprovado (R$)]]/Contraproposta[[#This Row],[Quantidade de USO]],2),"-")</f>
        <v>0</v>
      </c>
      <c r="K51" s="108"/>
      <c r="L51" s="109">
        <f>Contraproposta[[#This Row],[Valor - Solicitado pela Clinica]]/Contraproposta[[#This Row],[Quantidade de USO]]</f>
        <v>0</v>
      </c>
    </row>
    <row r="52" spans="1:12" x14ac:dyDescent="0.2">
      <c r="A52" s="99" t="s">
        <v>180</v>
      </c>
      <c r="B52" s="100" t="s">
        <v>181</v>
      </c>
      <c r="C52" s="101" t="str">
        <f>VLOOKUP(Contraproposta[[#This Row],[Procedimento]],Tabela3[[PROCEDIMENTOS ODONTOLÓGICOS]:[APLICAÇÃO]],3,0)</f>
        <v>FACE</v>
      </c>
      <c r="D52" s="102" t="str">
        <f>VLOOKUP(Contraproposta[[#This Row],[Tuss]],Tabela3[[TUSS]:[Área2]],6,0)</f>
        <v>Dentística Restauradora</v>
      </c>
      <c r="E52" s="103">
        <f>_xlfn.XLOOKUP(Contraproposta[[#This Row],[Tuss]],Tabela3[TUSS],Tabela3[HMO],"-",0,1)</f>
        <v>61</v>
      </c>
      <c r="F52" s="104">
        <f>Contraproposta[[#This Row],[Quantidade de USO]]*0.3</f>
        <v>18.3</v>
      </c>
      <c r="G52" s="105">
        <v>57.28</v>
      </c>
      <c r="H52" s="106">
        <f>IFERROR(ROUNDUP(Contraproposta[[#This Row],[Valor Sugerido pela Clinica (R$)]]/Contraproposta[[#This Row],[Quantidade de USO]],2),"-")</f>
        <v>0.94000000000000006</v>
      </c>
      <c r="I52" s="107">
        <f ca="1">Contraproposta[[#This Row],[Moeda Aprovada]]*Contraproposta[[#This Row],[Quantidade de USO]]</f>
        <v>0</v>
      </c>
      <c r="J52" s="83">
        <f ca="1">IFERROR(ROUNDUP(Contraproposta[[#This Row],[Valor Aprovado (R$)]]/Contraproposta[[#This Row],[Quantidade de USO]],2),"-")</f>
        <v>0</v>
      </c>
      <c r="K52" s="108"/>
      <c r="L52" s="109">
        <f>Contraproposta[[#This Row],[Valor - Solicitado pela Clinica]]/Contraproposta[[#This Row],[Quantidade de USO]]</f>
        <v>0</v>
      </c>
    </row>
    <row r="53" spans="1:12" x14ac:dyDescent="0.2">
      <c r="A53" s="99" t="s">
        <v>182</v>
      </c>
      <c r="B53" s="100" t="s">
        <v>183</v>
      </c>
      <c r="C53" s="101" t="str">
        <f>VLOOKUP(Contraproposta[[#This Row],[Procedimento]],Tabela3[[PROCEDIMENTOS ODONTOLÓGICOS]:[APLICAÇÃO]],3,0)</f>
        <v>FACE</v>
      </c>
      <c r="D53" s="102" t="str">
        <f>VLOOKUP(Contraproposta[[#This Row],[Tuss]],Tabela3[[TUSS]:[Área2]],6,0)</f>
        <v>Dentística Restauradora</v>
      </c>
      <c r="E53" s="103">
        <f>_xlfn.XLOOKUP(Contraproposta[[#This Row],[Tuss]],Tabela3[TUSS],Tabela3[HMO],"-",0,1)</f>
        <v>88</v>
      </c>
      <c r="F53" s="104">
        <f>Contraproposta[[#This Row],[Quantidade de USO]]*0.3</f>
        <v>26.4</v>
      </c>
      <c r="G53" s="105">
        <v>65.48</v>
      </c>
      <c r="H53" s="106">
        <f>IFERROR(ROUNDUP(Contraproposta[[#This Row],[Valor Sugerido pela Clinica (R$)]]/Contraproposta[[#This Row],[Quantidade de USO]],2),"-")</f>
        <v>0.75</v>
      </c>
      <c r="I53" s="107">
        <f ca="1">Contraproposta[[#This Row],[Moeda Aprovada]]*Contraproposta[[#This Row],[Quantidade de USO]]</f>
        <v>0</v>
      </c>
      <c r="J53" s="83">
        <f ca="1">IFERROR(ROUNDUP(Contraproposta[[#This Row],[Valor Aprovado (R$)]]/Contraproposta[[#This Row],[Quantidade de USO]],2),"-")</f>
        <v>0</v>
      </c>
      <c r="K53" s="108"/>
      <c r="L53" s="109">
        <f>Contraproposta[[#This Row],[Valor - Solicitado pela Clinica]]/Contraproposta[[#This Row],[Quantidade de USO]]</f>
        <v>0</v>
      </c>
    </row>
    <row r="54" spans="1:12" x14ac:dyDescent="0.2">
      <c r="A54" s="99" t="s">
        <v>184</v>
      </c>
      <c r="B54" s="100" t="s">
        <v>185</v>
      </c>
      <c r="C54" s="101" t="str">
        <f>VLOOKUP(Contraproposta[[#This Row],[Procedimento]],Tabela3[[PROCEDIMENTOS ODONTOLÓGICOS]:[APLICAÇÃO]],3,0)</f>
        <v>FACE</v>
      </c>
      <c r="D54" s="102" t="str">
        <f>VLOOKUP(Contraproposta[[#This Row],[Tuss]],Tabela3[[TUSS]:[Área2]],6,0)</f>
        <v>Dentística Restauradora</v>
      </c>
      <c r="E54" s="103">
        <f>_xlfn.XLOOKUP(Contraproposta[[#This Row],[Tuss]],Tabela3[TUSS],Tabela3[HMO],"-",0,1)</f>
        <v>122</v>
      </c>
      <c r="F54" s="104">
        <f>Contraproposta[[#This Row],[Quantidade de USO]]*0.3</f>
        <v>36.6</v>
      </c>
      <c r="G54" s="105">
        <v>81.900000000000006</v>
      </c>
      <c r="H54" s="106">
        <f>IFERROR(ROUNDUP(Contraproposta[[#This Row],[Valor Sugerido pela Clinica (R$)]]/Contraproposta[[#This Row],[Quantidade de USO]],2),"-")</f>
        <v>0.68</v>
      </c>
      <c r="I54" s="107">
        <f ca="1">Contraproposta[[#This Row],[Moeda Aprovada]]*Contraproposta[[#This Row],[Quantidade de USO]]</f>
        <v>0</v>
      </c>
      <c r="J54" s="83">
        <f ca="1">IFERROR(ROUNDUP(Contraproposta[[#This Row],[Valor Aprovado (R$)]]/Contraproposta[[#This Row],[Quantidade de USO]],2),"-")</f>
        <v>0</v>
      </c>
      <c r="K54" s="108"/>
      <c r="L54" s="109">
        <f>Contraproposta[[#This Row],[Valor - Solicitado pela Clinica]]/Contraproposta[[#This Row],[Quantidade de USO]]</f>
        <v>0</v>
      </c>
    </row>
    <row r="55" spans="1:12" x14ac:dyDescent="0.2">
      <c r="A55" s="99" t="s">
        <v>157</v>
      </c>
      <c r="B55" s="100" t="str">
        <f>VLOOKUP(Contraproposta[[#This Row],[Tuss]],Tabela3[[TUSS]:[PROCEDIMENTOS ODONTOLÓGICOS]],2,0)</f>
        <v>faceta direta em resina fotopolimerizável</v>
      </c>
      <c r="C55" s="101" t="str">
        <f>VLOOKUP(Contraproposta[[#This Row],[Procedimento]],Tabela3[[PROCEDIMENTOS ODONTOLÓGICOS]:[APLICAÇÃO]],3,0)</f>
        <v>FACE</v>
      </c>
      <c r="D55" s="102" t="str">
        <f>VLOOKUP(Contraproposta[[#This Row],[Tuss]],Tabela3[[TUSS]:[Área2]],6,0)</f>
        <v>Dentística Restauradora</v>
      </c>
      <c r="E55" s="103">
        <f>_xlfn.XLOOKUP(Contraproposta[[#This Row],[Tuss]],Tabela3[TUSS],Tabela3[HMO],"-",0,1)</f>
        <v>172</v>
      </c>
      <c r="F55" s="104">
        <f>Contraproposta[[#This Row],[Quantidade de USO]]*0.3</f>
        <v>51.6</v>
      </c>
      <c r="G55" s="105">
        <v>159.57</v>
      </c>
      <c r="H55" s="106">
        <f>IFERROR(ROUNDUP(Contraproposta[[#This Row],[Valor Sugerido pela Clinica (R$)]]/Contraproposta[[#This Row],[Quantidade de USO]],2),"-")</f>
        <v>0.93</v>
      </c>
      <c r="I55" s="107">
        <f ca="1">Contraproposta[[#This Row],[Moeda Aprovada]]*Contraproposta[[#This Row],[Quantidade de USO]]</f>
        <v>0</v>
      </c>
      <c r="J55" s="83">
        <f ca="1">IFERROR(ROUNDUP(Contraproposta[[#This Row],[Valor Aprovado (R$)]]/Contraproposta[[#This Row],[Quantidade de USO]],2),"-")</f>
        <v>0</v>
      </c>
      <c r="K55" s="108"/>
      <c r="L55" s="109">
        <f>Contraproposta[[#This Row],[Valor - Solicitado pela Clinica]]/Contraproposta[[#This Row],[Quantidade de USO]]</f>
        <v>0</v>
      </c>
    </row>
    <row r="56" spans="1:12" x14ac:dyDescent="0.2">
      <c r="A56" s="99" t="s">
        <v>502</v>
      </c>
      <c r="B56" s="100" t="s">
        <v>503</v>
      </c>
      <c r="C56" s="101" t="e">
        <f>VLOOKUP(Contraproposta[[#This Row],[Procedimento]],Tabela3[[PROCEDIMENTOS ODONTOLÓGICOS]:[APLICAÇÃO]],3,0)</f>
        <v>#N/A</v>
      </c>
      <c r="D56" s="102" t="e">
        <f>VLOOKUP(Contraproposta[[#This Row],[Tuss]],Tabela3[[TUSS]:[Área2]],6,0)</f>
        <v>#N/A</v>
      </c>
      <c r="E56" s="103" t="str">
        <f>_xlfn.XLOOKUP(Contraproposta[[#This Row],[Tuss]],Tabela3[TUSS],Tabela3[HMO],"-",0,1)</f>
        <v>-</v>
      </c>
      <c r="F56" s="104">
        <v>10.199999999999999</v>
      </c>
      <c r="G56" s="105">
        <v>30.43</v>
      </c>
      <c r="H56" s="106">
        <v>0.9</v>
      </c>
      <c r="I56" s="107">
        <f ca="1">Contraproposta[[#This Row],[Moeda Aprovada]]*Contraproposta[[#This Row],[Quantidade de USO]]</f>
        <v>0</v>
      </c>
      <c r="J56" s="83">
        <f ca="1">IFERROR(ROUNDUP(Contraproposta[[#This Row],[Valor Aprovado (R$)]]/Contraproposta[[#This Row],[Quantidade de USO]],2),"-")</f>
        <v>0</v>
      </c>
      <c r="K56" s="108"/>
      <c r="L56" s="109" t="e">
        <f>Contraproposta[[#This Row],[Valor - Solicitado pela Clinica]]/Contraproposta[[#This Row],[Quantidade de USO]]</f>
        <v>#VALUE!</v>
      </c>
    </row>
    <row r="57" spans="1:12" x14ac:dyDescent="0.2">
      <c r="A57" s="99" t="s">
        <v>52</v>
      </c>
      <c r="B57" s="100" t="str">
        <f>VLOOKUP(Contraproposta[[#This Row],[Tuss]],Tabela3[[TUSS]:[PROCEDIMENTOS ODONTOLÓGICOS]],2,0)</f>
        <v>consulta odontológica</v>
      </c>
      <c r="C57" s="101" t="str">
        <f>VLOOKUP(Contraproposta[[#This Row],[Procedimento]],Tabela3[[PROCEDIMENTOS ODONTOLÓGICOS]:[APLICAÇÃO]],3,0)</f>
        <v>BOCA</v>
      </c>
      <c r="D57" s="102" t="str">
        <f>VLOOKUP(Contraproposta[[#This Row],[Tuss]],Tabela3[[TUSS]:[Área2]],6,0)</f>
        <v>Diagnóstico</v>
      </c>
      <c r="E57" s="103">
        <f>_xlfn.XLOOKUP(Contraproposta[[#This Row],[Tuss]],Tabela3[TUSS],Tabela3[HMO],"-",0,1)</f>
        <v>34</v>
      </c>
      <c r="F57" s="104">
        <f>Contraproposta[[#This Row],[Quantidade de USO]]*0.3</f>
        <v>10.199999999999999</v>
      </c>
      <c r="G57" s="105">
        <v>30.43</v>
      </c>
      <c r="H57" s="106">
        <f>IFERROR(ROUNDUP(Contraproposta[[#This Row],[Valor Sugerido pela Clinica (R$)]]/Contraproposta[[#This Row],[Quantidade de USO]],2),"-")</f>
        <v>0.9</v>
      </c>
      <c r="I57" s="107">
        <f ca="1">Contraproposta[[#This Row],[Moeda Aprovada]]*Contraproposta[[#This Row],[Quantidade de USO]]</f>
        <v>0</v>
      </c>
      <c r="J57" s="83">
        <f ca="1">IFERROR(ROUNDUP(Contraproposta[[#This Row],[Valor Aprovado (R$)]]/Contraproposta[[#This Row],[Quantidade de USO]],2),"-")</f>
        <v>0</v>
      </c>
      <c r="K57" s="108"/>
      <c r="L57" s="109">
        <f>Contraproposta[[#This Row],[Valor - Solicitado pela Clinica]]/Contraproposta[[#This Row],[Quantidade de USO]]</f>
        <v>0</v>
      </c>
    </row>
    <row r="58" spans="1:12" x14ac:dyDescent="0.2">
      <c r="A58" s="99" t="s">
        <v>254</v>
      </c>
      <c r="B58" s="100" t="str">
        <f>VLOOKUP(Contraproposta[[#This Row],[Tuss]],Tabela3[[TUSS]:[PROCEDIMENTOS ODONTOLÓGICOS]],2,0)</f>
        <v>raspagem supra-gengival</v>
      </c>
      <c r="C58" s="101" t="str">
        <f>VLOOKUP(Contraproposta[[#This Row],[Procedimento]],Tabela3[[PROCEDIMENTOS ODONTOLÓGICOS]:[APLICAÇÃO]],3,0)</f>
        <v>HEMIARCADA</v>
      </c>
      <c r="D58" s="102" t="str">
        <f>VLOOKUP(Contraproposta[[#This Row],[Tuss]],Tabela3[[TUSS]:[Área2]],6,0)</f>
        <v>Periodontia</v>
      </c>
      <c r="E58" s="103">
        <f>_xlfn.XLOOKUP(Contraproposta[[#This Row],[Tuss]],Tabela3[TUSS],Tabela3[HMO],"-",0,1)</f>
        <v>36</v>
      </c>
      <c r="F58" s="104">
        <f>Contraproposta[[#This Row],[Quantidade de USO]]*0.3</f>
        <v>10.799999999999999</v>
      </c>
      <c r="G58" s="105">
        <v>30.52</v>
      </c>
      <c r="H58" s="106">
        <f>IFERROR(ROUNDUP(Contraproposta[[#This Row],[Valor Sugerido pela Clinica (R$)]]/Contraproposta[[#This Row],[Quantidade de USO]],2),"-")</f>
        <v>0.85</v>
      </c>
      <c r="I58" s="107">
        <f ca="1">Contraproposta[[#This Row],[Moeda Aprovada]]*Contraproposta[[#This Row],[Quantidade de USO]]</f>
        <v>0</v>
      </c>
      <c r="J58" s="83">
        <f ca="1">IFERROR(ROUNDUP(Contraproposta[[#This Row],[Valor Aprovado (R$)]]/Contraproposta[[#This Row],[Quantidade de USO]],2),"-")</f>
        <v>0</v>
      </c>
      <c r="K58" s="108"/>
      <c r="L58" s="109">
        <f>Contraproposta[[#This Row],[Valor - Solicitado pela Clinica]]/Contraproposta[[#This Row],[Quantidade de USO]]</f>
        <v>0</v>
      </c>
    </row>
    <row r="59" spans="1:12" ht="99.75" customHeight="1" x14ac:dyDescent="0.2">
      <c r="A59" s="112" t="s">
        <v>5</v>
      </c>
      <c r="B59" s="112"/>
      <c r="C59" s="112"/>
      <c r="D59" s="112"/>
      <c r="E59" s="112"/>
      <c r="F59" s="112"/>
      <c r="G59" s="112"/>
      <c r="H59" s="112"/>
      <c r="I59" s="112"/>
      <c r="J59" s="112"/>
      <c r="K59" s="1"/>
    </row>
    <row r="60" spans="1:12" ht="15" customHeight="1" x14ac:dyDescent="0.2">
      <c r="K60" s="1"/>
    </row>
    <row r="61" spans="1:12" x14ac:dyDescent="0.2">
      <c r="K61" s="1"/>
    </row>
    <row r="62" spans="1:12" x14ac:dyDescent="0.2">
      <c r="K62" s="1"/>
    </row>
    <row r="63" spans="1:12" x14ac:dyDescent="0.2">
      <c r="K63" s="1"/>
    </row>
    <row r="64" spans="1:12" x14ac:dyDescent="0.2">
      <c r="K64" s="1"/>
    </row>
    <row r="65" spans="11:11" x14ac:dyDescent="0.2">
      <c r="K65" s="1"/>
    </row>
    <row r="66" spans="11:11" x14ac:dyDescent="0.2">
      <c r="K66" s="1"/>
    </row>
    <row r="67" spans="11:11" x14ac:dyDescent="0.2">
      <c r="K67" s="1"/>
    </row>
    <row r="68" spans="11:11" x14ac:dyDescent="0.2">
      <c r="K68" s="1"/>
    </row>
    <row r="69" spans="11:11" x14ac:dyDescent="0.2">
      <c r="K69" s="1"/>
    </row>
    <row r="70" spans="11:11" x14ac:dyDescent="0.2">
      <c r="K70" s="1"/>
    </row>
    <row r="71" spans="11:11" x14ac:dyDescent="0.2">
      <c r="K71" s="1"/>
    </row>
    <row r="72" spans="11:11" x14ac:dyDescent="0.2">
      <c r="K72" s="1"/>
    </row>
    <row r="73" spans="11:11" x14ac:dyDescent="0.2">
      <c r="K73" s="1"/>
    </row>
    <row r="74" spans="11:11" x14ac:dyDescent="0.2">
      <c r="K74" s="1"/>
    </row>
    <row r="75" spans="11:11" x14ac:dyDescent="0.2">
      <c r="K75" s="1"/>
    </row>
    <row r="76" spans="11:11" x14ac:dyDescent="0.2">
      <c r="K76" s="1"/>
    </row>
    <row r="77" spans="11:11" x14ac:dyDescent="0.2">
      <c r="K77" s="1"/>
    </row>
    <row r="78" spans="11:11" x14ac:dyDescent="0.2">
      <c r="K78" s="1"/>
    </row>
    <row r="79" spans="11:11" x14ac:dyDescent="0.2">
      <c r="K79" s="1"/>
    </row>
    <row r="80" spans="11:11" x14ac:dyDescent="0.2">
      <c r="K80" s="1"/>
    </row>
    <row r="81" spans="11:11" x14ac:dyDescent="0.2">
      <c r="K81" s="1"/>
    </row>
    <row r="82" spans="11:11" x14ac:dyDescent="0.2">
      <c r="K82" s="1"/>
    </row>
    <row r="83" spans="11:11" x14ac:dyDescent="0.2">
      <c r="K83" s="1"/>
    </row>
    <row r="84" spans="11:11" x14ac:dyDescent="0.2">
      <c r="K84" s="1"/>
    </row>
    <row r="85" spans="11:11" x14ac:dyDescent="0.2">
      <c r="K85" s="1"/>
    </row>
    <row r="86" spans="11:11" x14ac:dyDescent="0.2">
      <c r="K86" s="1"/>
    </row>
    <row r="87" spans="11:11" x14ac:dyDescent="0.2">
      <c r="K87" s="1"/>
    </row>
    <row r="88" spans="11:11" x14ac:dyDescent="0.2">
      <c r="K88" s="1"/>
    </row>
    <row r="89" spans="11:11" x14ac:dyDescent="0.2">
      <c r="K89" s="1"/>
    </row>
    <row r="90" spans="11:11" x14ac:dyDescent="0.2">
      <c r="K90" s="1"/>
    </row>
    <row r="91" spans="11:11" x14ac:dyDescent="0.2">
      <c r="K91" s="1"/>
    </row>
    <row r="92" spans="11:11" x14ac:dyDescent="0.2">
      <c r="K92" s="1"/>
    </row>
    <row r="93" spans="11:11" x14ac:dyDescent="0.2">
      <c r="K93" s="1"/>
    </row>
    <row r="94" spans="11:11" x14ac:dyDescent="0.2">
      <c r="K94" s="1"/>
    </row>
    <row r="95" spans="11:11" x14ac:dyDescent="0.2">
      <c r="K95" s="1"/>
    </row>
    <row r="96" spans="11:11" x14ac:dyDescent="0.2">
      <c r="K96" s="1"/>
    </row>
    <row r="97" spans="11:11" x14ac:dyDescent="0.2">
      <c r="K97" s="1"/>
    </row>
    <row r="98" spans="11:11" x14ac:dyDescent="0.2">
      <c r="K98" s="1"/>
    </row>
    <row r="99" spans="11:11" x14ac:dyDescent="0.2">
      <c r="K99" s="1"/>
    </row>
    <row r="100" spans="11:11" x14ac:dyDescent="0.2">
      <c r="K100" s="1"/>
    </row>
    <row r="101" spans="11:11" x14ac:dyDescent="0.2">
      <c r="K101" s="1"/>
    </row>
    <row r="102" spans="11:11" x14ac:dyDescent="0.2">
      <c r="K102" s="1"/>
    </row>
    <row r="103" spans="11:11" x14ac:dyDescent="0.2">
      <c r="K103" s="1"/>
    </row>
    <row r="104" spans="11:11" x14ac:dyDescent="0.2">
      <c r="K104" s="1"/>
    </row>
    <row r="105" spans="11:11" x14ac:dyDescent="0.2">
      <c r="K105" s="1"/>
    </row>
    <row r="106" spans="11:11" x14ac:dyDescent="0.2">
      <c r="K106" s="1"/>
    </row>
    <row r="107" spans="11:11" x14ac:dyDescent="0.2">
      <c r="K107" s="1"/>
    </row>
    <row r="108" spans="11:11" x14ac:dyDescent="0.2">
      <c r="K108" s="1"/>
    </row>
    <row r="109" spans="11:11" x14ac:dyDescent="0.2">
      <c r="K109" s="1"/>
    </row>
    <row r="110" spans="11:11" x14ac:dyDescent="0.2">
      <c r="K110" s="1"/>
    </row>
    <row r="111" spans="11:11" x14ac:dyDescent="0.2">
      <c r="K111" s="1"/>
    </row>
    <row r="112" spans="11:11" x14ac:dyDescent="0.2">
      <c r="K112" s="1"/>
    </row>
    <row r="113" spans="11:11" x14ac:dyDescent="0.2">
      <c r="K113" s="1"/>
    </row>
    <row r="114" spans="11:11" x14ac:dyDescent="0.2">
      <c r="K114" s="1"/>
    </row>
    <row r="115" spans="11:11" x14ac:dyDescent="0.2">
      <c r="K115" s="1"/>
    </row>
    <row r="116" spans="11:11" x14ac:dyDescent="0.2">
      <c r="K116" s="1"/>
    </row>
    <row r="117" spans="11:11" x14ac:dyDescent="0.2">
      <c r="K117" s="1"/>
    </row>
    <row r="118" spans="11:11" x14ac:dyDescent="0.2">
      <c r="K118" s="1"/>
    </row>
    <row r="119" spans="11:11" x14ac:dyDescent="0.2">
      <c r="K119" s="1"/>
    </row>
    <row r="120" spans="11:11" x14ac:dyDescent="0.2">
      <c r="K120" s="1"/>
    </row>
    <row r="121" spans="11:11" x14ac:dyDescent="0.2">
      <c r="K121" s="1"/>
    </row>
    <row r="122" spans="11:11" x14ac:dyDescent="0.2">
      <c r="K122" s="1"/>
    </row>
    <row r="123" spans="11:11" x14ac:dyDescent="0.2">
      <c r="K123" s="1"/>
    </row>
    <row r="124" spans="11:11" x14ac:dyDescent="0.2">
      <c r="K124" s="1"/>
    </row>
    <row r="125" spans="11:11" x14ac:dyDescent="0.2">
      <c r="K125" s="1"/>
    </row>
    <row r="126" spans="11:11" x14ac:dyDescent="0.2">
      <c r="K126" s="1"/>
    </row>
    <row r="127" spans="11:11" x14ac:dyDescent="0.2">
      <c r="K127" s="1"/>
    </row>
    <row r="128" spans="11:11" x14ac:dyDescent="0.2">
      <c r="K128" s="1"/>
    </row>
    <row r="129" spans="11:11" x14ac:dyDescent="0.2">
      <c r="K129" s="1"/>
    </row>
    <row r="130" spans="11:11" x14ac:dyDescent="0.2">
      <c r="K130" s="1"/>
    </row>
    <row r="131" spans="11:11" x14ac:dyDescent="0.2">
      <c r="K131" s="1"/>
    </row>
    <row r="132" spans="11:11" x14ac:dyDescent="0.2">
      <c r="K132" s="1"/>
    </row>
    <row r="133" spans="11:11" x14ac:dyDescent="0.2">
      <c r="K133" s="1"/>
    </row>
    <row r="134" spans="11:11" x14ac:dyDescent="0.2">
      <c r="K134" s="1"/>
    </row>
    <row r="135" spans="11:11" x14ac:dyDescent="0.2">
      <c r="K135" s="6"/>
    </row>
    <row r="141" spans="11:11" ht="15" customHeight="1" x14ac:dyDescent="0.2"/>
  </sheetData>
  <mergeCells count="4">
    <mergeCell ref="A1:J3"/>
    <mergeCell ref="A59:J59"/>
    <mergeCell ref="A5:J5"/>
    <mergeCell ref="A6:J6"/>
  </mergeCells>
  <phoneticPr fontId="11" type="noConversion"/>
  <pageMargins left="0.511811024" right="0.511811024" top="0.78740157499999996" bottom="0.78740157499999996" header="0.31496062000000002" footer="0.31496062000000002"/>
  <pageSetup paperSize="9" scale="58"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4FF19-0CD5-4728-A5F6-B31E57550C2F}">
  <dimension ref="A1:G208"/>
  <sheetViews>
    <sheetView topLeftCell="A201" workbookViewId="0">
      <selection activeCell="G2" sqref="G2"/>
    </sheetView>
  </sheetViews>
  <sheetFormatPr defaultRowHeight="15" x14ac:dyDescent="0.2"/>
  <cols>
    <col min="1" max="1" width="15.33203125" bestFit="1" customWidth="1"/>
    <col min="2" max="2" width="7.80078125" bestFit="1" customWidth="1"/>
    <col min="3" max="3" width="46.6796875" bestFit="1" customWidth="1"/>
    <col min="4" max="4" width="29.99609375" bestFit="1" customWidth="1"/>
    <col min="5" max="5" width="12.64453125" customWidth="1"/>
    <col min="6" max="6" width="6.9921875" customWidth="1"/>
  </cols>
  <sheetData>
    <row r="1" spans="1:7" ht="23.25" thickBot="1" x14ac:dyDescent="0.25">
      <c r="A1" s="56" t="s">
        <v>6</v>
      </c>
      <c r="B1" s="57" t="s">
        <v>7</v>
      </c>
      <c r="C1" s="58" t="s">
        <v>8</v>
      </c>
      <c r="D1" s="59" t="s">
        <v>9</v>
      </c>
      <c r="E1" s="60" t="s">
        <v>10</v>
      </c>
      <c r="F1" s="59" t="s">
        <v>11</v>
      </c>
      <c r="G1" s="66" t="s">
        <v>500</v>
      </c>
    </row>
    <row r="2" spans="1:7" ht="39.950000000000003" customHeight="1" thickBot="1" x14ac:dyDescent="0.25">
      <c r="A2" s="41" t="s">
        <v>476</v>
      </c>
      <c r="B2" s="7" t="s">
        <v>12</v>
      </c>
      <c r="C2" s="8" t="s">
        <v>13</v>
      </c>
      <c r="D2" s="9" t="s">
        <v>14</v>
      </c>
      <c r="E2" s="10" t="s">
        <v>477</v>
      </c>
      <c r="F2" s="51">
        <v>34</v>
      </c>
      <c r="G2" s="41" t="s">
        <v>476</v>
      </c>
    </row>
    <row r="3" spans="1:7" ht="39.950000000000003" customHeight="1" thickBot="1" x14ac:dyDescent="0.25">
      <c r="A3" s="41" t="s">
        <v>476</v>
      </c>
      <c r="B3" s="11" t="s">
        <v>15</v>
      </c>
      <c r="C3" s="12" t="s">
        <v>16</v>
      </c>
      <c r="D3" s="13" t="s">
        <v>14</v>
      </c>
      <c r="E3" s="14" t="s">
        <v>477</v>
      </c>
      <c r="F3" s="52">
        <v>34</v>
      </c>
      <c r="G3" s="41" t="s">
        <v>476</v>
      </c>
    </row>
    <row r="4" spans="1:7" ht="39.950000000000003" customHeight="1" thickBot="1" x14ac:dyDescent="0.25">
      <c r="A4" s="41" t="s">
        <v>476</v>
      </c>
      <c r="B4" s="15" t="s">
        <v>17</v>
      </c>
      <c r="C4" s="12" t="s">
        <v>18</v>
      </c>
      <c r="D4" s="13" t="s">
        <v>19</v>
      </c>
      <c r="E4" s="14" t="s">
        <v>478</v>
      </c>
      <c r="F4" s="52">
        <v>8</v>
      </c>
      <c r="G4" s="41" t="s">
        <v>476</v>
      </c>
    </row>
    <row r="5" spans="1:7" ht="39.950000000000003" customHeight="1" thickBot="1" x14ac:dyDescent="0.25">
      <c r="A5" s="41" t="s">
        <v>476</v>
      </c>
      <c r="B5" s="11" t="s">
        <v>20</v>
      </c>
      <c r="C5" s="12" t="s">
        <v>21</v>
      </c>
      <c r="D5" s="13" t="s">
        <v>22</v>
      </c>
      <c r="E5" s="14" t="s">
        <v>478</v>
      </c>
      <c r="F5" s="52">
        <v>8</v>
      </c>
      <c r="G5" s="41" t="s">
        <v>476</v>
      </c>
    </row>
    <row r="6" spans="1:7" ht="39.950000000000003" customHeight="1" thickBot="1" x14ac:dyDescent="0.25">
      <c r="A6" s="41" t="s">
        <v>476</v>
      </c>
      <c r="B6" s="11" t="s">
        <v>23</v>
      </c>
      <c r="C6" s="12" t="s">
        <v>24</v>
      </c>
      <c r="D6" s="13" t="s">
        <v>22</v>
      </c>
      <c r="E6" s="14" t="s">
        <v>478</v>
      </c>
      <c r="F6" s="52">
        <v>8</v>
      </c>
      <c r="G6" s="41" t="s">
        <v>476</v>
      </c>
    </row>
    <row r="7" spans="1:7" ht="39.950000000000003" customHeight="1" thickBot="1" x14ac:dyDescent="0.25">
      <c r="A7" s="41" t="s">
        <v>476</v>
      </c>
      <c r="B7" s="11" t="s">
        <v>25</v>
      </c>
      <c r="C7" s="12" t="s">
        <v>26</v>
      </c>
      <c r="D7" s="13" t="s">
        <v>27</v>
      </c>
      <c r="E7" s="14" t="s">
        <v>478</v>
      </c>
      <c r="F7" s="52">
        <v>8</v>
      </c>
      <c r="G7" s="41" t="s">
        <v>476</v>
      </c>
    </row>
    <row r="8" spans="1:7" ht="39.950000000000003" customHeight="1" thickBot="1" x14ac:dyDescent="0.25">
      <c r="A8" s="41" t="s">
        <v>476</v>
      </c>
      <c r="B8" s="11" t="s">
        <v>28</v>
      </c>
      <c r="C8" s="12" t="s">
        <v>29</v>
      </c>
      <c r="D8" s="13" t="s">
        <v>30</v>
      </c>
      <c r="E8" s="14" t="s">
        <v>478</v>
      </c>
      <c r="F8" s="52">
        <v>8</v>
      </c>
      <c r="G8" s="41" t="s">
        <v>476</v>
      </c>
    </row>
    <row r="9" spans="1:7" ht="39.950000000000003" customHeight="1" thickBot="1" x14ac:dyDescent="0.25">
      <c r="A9" s="41" t="s">
        <v>476</v>
      </c>
      <c r="B9" s="11" t="s">
        <v>31</v>
      </c>
      <c r="C9" s="12" t="s">
        <v>32</v>
      </c>
      <c r="D9" s="13" t="s">
        <v>19</v>
      </c>
      <c r="E9" s="14" t="s">
        <v>478</v>
      </c>
      <c r="F9" s="52">
        <v>8</v>
      </c>
      <c r="G9" s="41" t="s">
        <v>476</v>
      </c>
    </row>
    <row r="10" spans="1:7" ht="39.950000000000003" customHeight="1" thickBot="1" x14ac:dyDescent="0.25">
      <c r="A10" s="41" t="s">
        <v>476</v>
      </c>
      <c r="B10" s="11" t="s">
        <v>33</v>
      </c>
      <c r="C10" s="12" t="s">
        <v>34</v>
      </c>
      <c r="D10" s="13" t="s">
        <v>22</v>
      </c>
      <c r="E10" s="14" t="s">
        <v>478</v>
      </c>
      <c r="F10" s="52">
        <v>8</v>
      </c>
      <c r="G10" s="41" t="s">
        <v>476</v>
      </c>
    </row>
    <row r="11" spans="1:7" ht="39.950000000000003" customHeight="1" thickBot="1" x14ac:dyDescent="0.25">
      <c r="A11" s="41" t="s">
        <v>476</v>
      </c>
      <c r="B11" s="11" t="s">
        <v>35</v>
      </c>
      <c r="C11" s="12" t="s">
        <v>36</v>
      </c>
      <c r="D11" s="13" t="s">
        <v>22</v>
      </c>
      <c r="E11" s="14" t="s">
        <v>478</v>
      </c>
      <c r="F11" s="52">
        <v>8</v>
      </c>
      <c r="G11" s="41" t="s">
        <v>476</v>
      </c>
    </row>
    <row r="12" spans="1:7" ht="39.950000000000003" customHeight="1" thickBot="1" x14ac:dyDescent="0.25">
      <c r="A12" s="41" t="s">
        <v>476</v>
      </c>
      <c r="B12" s="11" t="s">
        <v>37</v>
      </c>
      <c r="C12" s="12" t="s">
        <v>38</v>
      </c>
      <c r="D12" s="13" t="s">
        <v>19</v>
      </c>
      <c r="E12" s="14" t="s">
        <v>478</v>
      </c>
      <c r="F12" s="52">
        <v>8</v>
      </c>
      <c r="G12" s="41" t="s">
        <v>476</v>
      </c>
    </row>
    <row r="13" spans="1:7" ht="39.950000000000003" customHeight="1" thickBot="1" x14ac:dyDescent="0.25">
      <c r="A13" s="41" t="s">
        <v>476</v>
      </c>
      <c r="B13" s="11" t="s">
        <v>39</v>
      </c>
      <c r="C13" s="12" t="s">
        <v>40</v>
      </c>
      <c r="D13" s="13" t="s">
        <v>19</v>
      </c>
      <c r="E13" s="14" t="s">
        <v>478</v>
      </c>
      <c r="F13" s="52">
        <v>8</v>
      </c>
      <c r="G13" s="41" t="s">
        <v>476</v>
      </c>
    </row>
    <row r="14" spans="1:7" ht="39.950000000000003" customHeight="1" thickBot="1" x14ac:dyDescent="0.25">
      <c r="A14" s="41" t="s">
        <v>476</v>
      </c>
      <c r="B14" s="11" t="s">
        <v>41</v>
      </c>
      <c r="C14" s="12" t="s">
        <v>42</v>
      </c>
      <c r="D14" s="13" t="s">
        <v>43</v>
      </c>
      <c r="E14" s="14" t="s">
        <v>478</v>
      </c>
      <c r="F14" s="52">
        <v>8</v>
      </c>
      <c r="G14" s="41" t="s">
        <v>476</v>
      </c>
    </row>
    <row r="15" spans="1:7" ht="39.950000000000003" customHeight="1" thickBot="1" x14ac:dyDescent="0.25">
      <c r="A15" s="41" t="s">
        <v>476</v>
      </c>
      <c r="B15" s="11" t="s">
        <v>44</v>
      </c>
      <c r="C15" s="12" t="s">
        <v>45</v>
      </c>
      <c r="D15" s="13" t="s">
        <v>19</v>
      </c>
      <c r="E15" s="14" t="s">
        <v>478</v>
      </c>
      <c r="F15" s="52">
        <v>8</v>
      </c>
      <c r="G15" s="41" t="s">
        <v>476</v>
      </c>
    </row>
    <row r="16" spans="1:7" ht="39.950000000000003" customHeight="1" thickBot="1" x14ac:dyDescent="0.25">
      <c r="A16" s="41" t="s">
        <v>476</v>
      </c>
      <c r="B16" s="11" t="s">
        <v>46</v>
      </c>
      <c r="C16" s="12" t="s">
        <v>47</v>
      </c>
      <c r="D16" s="13" t="s">
        <v>22</v>
      </c>
      <c r="E16" s="14" t="s">
        <v>478</v>
      </c>
      <c r="F16" s="52">
        <v>8</v>
      </c>
      <c r="G16" s="41" t="s">
        <v>476</v>
      </c>
    </row>
    <row r="17" spans="1:7" ht="39.950000000000003" customHeight="1" thickBot="1" x14ac:dyDescent="0.25">
      <c r="A17" s="41" t="s">
        <v>476</v>
      </c>
      <c r="B17" s="11" t="s">
        <v>48</v>
      </c>
      <c r="C17" s="12" t="s">
        <v>49</v>
      </c>
      <c r="D17" s="13" t="s">
        <v>19</v>
      </c>
      <c r="E17" s="14" t="s">
        <v>478</v>
      </c>
      <c r="F17" s="52">
        <v>8</v>
      </c>
      <c r="G17" s="41" t="s">
        <v>476</v>
      </c>
    </row>
    <row r="18" spans="1:7" ht="39.950000000000003" customHeight="1" thickBot="1" x14ac:dyDescent="0.25">
      <c r="A18" s="41" t="s">
        <v>476</v>
      </c>
      <c r="B18" s="16">
        <v>85200034</v>
      </c>
      <c r="C18" s="17" t="s">
        <v>50</v>
      </c>
      <c r="D18" s="18" t="s">
        <v>27</v>
      </c>
      <c r="E18" s="19" t="s">
        <v>478</v>
      </c>
      <c r="F18" s="53">
        <v>8</v>
      </c>
      <c r="G18" s="41" t="s">
        <v>476</v>
      </c>
    </row>
    <row r="19" spans="1:7" ht="39.950000000000003" customHeight="1" x14ac:dyDescent="0.2">
      <c r="A19" s="44" t="s">
        <v>51</v>
      </c>
      <c r="B19" s="7" t="s">
        <v>52</v>
      </c>
      <c r="C19" s="8" t="s">
        <v>53</v>
      </c>
      <c r="D19" s="9" t="s">
        <v>14</v>
      </c>
      <c r="E19" s="10" t="s">
        <v>477</v>
      </c>
      <c r="F19" s="51">
        <v>34</v>
      </c>
      <c r="G19" s="44" t="s">
        <v>51</v>
      </c>
    </row>
    <row r="20" spans="1:7" ht="39.950000000000003" customHeight="1" x14ac:dyDescent="0.2">
      <c r="A20" s="45" t="s">
        <v>51</v>
      </c>
      <c r="B20" s="11" t="s">
        <v>54</v>
      </c>
      <c r="C20" s="12" t="s">
        <v>55</v>
      </c>
      <c r="D20" s="13" t="s">
        <v>56</v>
      </c>
      <c r="E20" s="14" t="s">
        <v>477</v>
      </c>
      <c r="F20" s="52">
        <v>222</v>
      </c>
      <c r="G20" s="45" t="s">
        <v>51</v>
      </c>
    </row>
    <row r="21" spans="1:7" ht="39.950000000000003" customHeight="1" x14ac:dyDescent="0.2">
      <c r="A21" s="45" t="s">
        <v>51</v>
      </c>
      <c r="B21" s="11" t="s">
        <v>57</v>
      </c>
      <c r="C21" s="12" t="s">
        <v>58</v>
      </c>
      <c r="D21" s="13" t="s">
        <v>56</v>
      </c>
      <c r="E21" s="14" t="s">
        <v>477</v>
      </c>
      <c r="F21" s="52">
        <v>222</v>
      </c>
      <c r="G21" s="45" t="s">
        <v>51</v>
      </c>
    </row>
    <row r="22" spans="1:7" ht="39.950000000000003" customHeight="1" x14ac:dyDescent="0.2">
      <c r="A22" s="45" t="s">
        <v>51</v>
      </c>
      <c r="B22" s="11" t="s">
        <v>59</v>
      </c>
      <c r="C22" s="12" t="s">
        <v>60</v>
      </c>
      <c r="D22" s="13" t="s">
        <v>56</v>
      </c>
      <c r="E22" s="14" t="s">
        <v>477</v>
      </c>
      <c r="F22" s="52">
        <v>222</v>
      </c>
      <c r="G22" s="45" t="s">
        <v>51</v>
      </c>
    </row>
    <row r="23" spans="1:7" ht="39.950000000000003" customHeight="1" thickBot="1" x14ac:dyDescent="0.25">
      <c r="A23" s="46" t="s">
        <v>51</v>
      </c>
      <c r="B23" s="20" t="s">
        <v>61</v>
      </c>
      <c r="C23" s="17" t="s">
        <v>62</v>
      </c>
      <c r="D23" s="18" t="s">
        <v>56</v>
      </c>
      <c r="E23" s="19" t="s">
        <v>477</v>
      </c>
      <c r="F23" s="53">
        <v>222</v>
      </c>
      <c r="G23" s="46" t="s">
        <v>51</v>
      </c>
    </row>
    <row r="24" spans="1:7" ht="39.950000000000003" customHeight="1" x14ac:dyDescent="0.2">
      <c r="A24" s="47" t="s">
        <v>63</v>
      </c>
      <c r="B24" s="21" t="s">
        <v>64</v>
      </c>
      <c r="C24" s="22" t="s">
        <v>65</v>
      </c>
      <c r="D24" s="23" t="s">
        <v>14</v>
      </c>
      <c r="E24" s="24" t="s">
        <v>477</v>
      </c>
      <c r="F24" s="54">
        <v>72</v>
      </c>
      <c r="G24" s="47" t="s">
        <v>63</v>
      </c>
    </row>
    <row r="25" spans="1:7" ht="39.950000000000003" customHeight="1" x14ac:dyDescent="0.2">
      <c r="A25" s="42" t="s">
        <v>63</v>
      </c>
      <c r="B25" s="25" t="s">
        <v>66</v>
      </c>
      <c r="C25" s="12" t="s">
        <v>67</v>
      </c>
      <c r="D25" s="13" t="s">
        <v>22</v>
      </c>
      <c r="E25" s="14" t="s">
        <v>477</v>
      </c>
      <c r="F25" s="52">
        <v>34</v>
      </c>
      <c r="G25" s="42" t="s">
        <v>63</v>
      </c>
    </row>
    <row r="26" spans="1:7" ht="39.950000000000003" customHeight="1" x14ac:dyDescent="0.2">
      <c r="A26" s="42" t="s">
        <v>63</v>
      </c>
      <c r="B26" s="11" t="s">
        <v>68</v>
      </c>
      <c r="C26" s="12" t="s">
        <v>69</v>
      </c>
      <c r="D26" s="13" t="s">
        <v>22</v>
      </c>
      <c r="E26" s="14" t="s">
        <v>477</v>
      </c>
      <c r="F26" s="52">
        <v>21</v>
      </c>
      <c r="G26" s="42" t="s">
        <v>63</v>
      </c>
    </row>
    <row r="27" spans="1:7" ht="39.950000000000003" customHeight="1" x14ac:dyDescent="0.2">
      <c r="A27" s="42" t="s">
        <v>63</v>
      </c>
      <c r="B27" s="11" t="s">
        <v>70</v>
      </c>
      <c r="C27" s="12" t="s">
        <v>71</v>
      </c>
      <c r="D27" s="13" t="s">
        <v>14</v>
      </c>
      <c r="E27" s="14" t="s">
        <v>479</v>
      </c>
      <c r="F27" s="52">
        <v>35</v>
      </c>
      <c r="G27" s="42" t="s">
        <v>63</v>
      </c>
    </row>
    <row r="28" spans="1:7" ht="39.950000000000003" customHeight="1" x14ac:dyDescent="0.2">
      <c r="A28" s="42" t="s">
        <v>63</v>
      </c>
      <c r="B28" s="11" t="s">
        <v>72</v>
      </c>
      <c r="C28" s="12" t="s">
        <v>73</v>
      </c>
      <c r="D28" s="13" t="s">
        <v>56</v>
      </c>
      <c r="E28" s="14" t="s">
        <v>477</v>
      </c>
      <c r="F28" s="52">
        <v>44</v>
      </c>
      <c r="G28" s="42" t="s">
        <v>63</v>
      </c>
    </row>
    <row r="29" spans="1:7" ht="39.950000000000003" customHeight="1" thickBot="1" x14ac:dyDescent="0.25">
      <c r="A29" s="48" t="s">
        <v>63</v>
      </c>
      <c r="B29" s="26" t="s">
        <v>74</v>
      </c>
      <c r="C29" s="27" t="s">
        <v>75</v>
      </c>
      <c r="D29" s="28" t="s">
        <v>56</v>
      </c>
      <c r="E29" s="29" t="s">
        <v>477</v>
      </c>
      <c r="F29" s="55">
        <v>44</v>
      </c>
      <c r="G29" s="48" t="s">
        <v>63</v>
      </c>
    </row>
    <row r="30" spans="1:7" ht="39.950000000000003" customHeight="1" thickBot="1" x14ac:dyDescent="0.25">
      <c r="A30" s="44" t="s">
        <v>480</v>
      </c>
      <c r="B30" s="7" t="s">
        <v>76</v>
      </c>
      <c r="C30" s="30" t="s">
        <v>77</v>
      </c>
      <c r="D30" s="9" t="s">
        <v>78</v>
      </c>
      <c r="E30" s="10" t="s">
        <v>477</v>
      </c>
      <c r="F30" s="51">
        <v>22</v>
      </c>
      <c r="G30" s="44" t="s">
        <v>480</v>
      </c>
    </row>
    <row r="31" spans="1:7" ht="39.950000000000003" customHeight="1" thickBot="1" x14ac:dyDescent="0.25">
      <c r="A31" s="44" t="s">
        <v>480</v>
      </c>
      <c r="B31" s="11" t="s">
        <v>79</v>
      </c>
      <c r="C31" s="12" t="s">
        <v>80</v>
      </c>
      <c r="D31" s="13" t="s">
        <v>78</v>
      </c>
      <c r="E31" s="14" t="s">
        <v>477</v>
      </c>
      <c r="F31" s="52">
        <v>222</v>
      </c>
      <c r="G31" s="44" t="s">
        <v>480</v>
      </c>
    </row>
    <row r="32" spans="1:7" ht="39.950000000000003" customHeight="1" thickBot="1" x14ac:dyDescent="0.25">
      <c r="A32" s="44" t="s">
        <v>480</v>
      </c>
      <c r="B32" s="11" t="s">
        <v>81</v>
      </c>
      <c r="C32" s="31" t="s">
        <v>82</v>
      </c>
      <c r="D32" s="13" t="s">
        <v>83</v>
      </c>
      <c r="E32" s="14" t="s">
        <v>477</v>
      </c>
      <c r="F32" s="52">
        <v>44</v>
      </c>
      <c r="G32" s="44" t="s">
        <v>480</v>
      </c>
    </row>
    <row r="33" spans="1:7" ht="39.950000000000003" customHeight="1" thickBot="1" x14ac:dyDescent="0.25">
      <c r="A33" s="44" t="s">
        <v>480</v>
      </c>
      <c r="B33" s="11" t="s">
        <v>84</v>
      </c>
      <c r="C33" s="12" t="s">
        <v>85</v>
      </c>
      <c r="D33" s="13" t="s">
        <v>78</v>
      </c>
      <c r="E33" s="14" t="s">
        <v>481</v>
      </c>
      <c r="F33" s="52">
        <v>29</v>
      </c>
      <c r="G33" s="44" t="s">
        <v>480</v>
      </c>
    </row>
    <row r="34" spans="1:7" ht="39.950000000000003" customHeight="1" thickBot="1" x14ac:dyDescent="0.25">
      <c r="A34" s="44" t="s">
        <v>480</v>
      </c>
      <c r="B34" s="11" t="s">
        <v>86</v>
      </c>
      <c r="C34" s="12" t="s">
        <v>87</v>
      </c>
      <c r="D34" s="13" t="s">
        <v>78</v>
      </c>
      <c r="E34" s="14" t="s">
        <v>477</v>
      </c>
      <c r="F34" s="52">
        <v>78</v>
      </c>
      <c r="G34" s="44" t="s">
        <v>480</v>
      </c>
    </row>
    <row r="35" spans="1:7" ht="39.950000000000003" customHeight="1" thickBot="1" x14ac:dyDescent="0.25">
      <c r="A35" s="44" t="s">
        <v>480</v>
      </c>
      <c r="B35" s="11" t="s">
        <v>88</v>
      </c>
      <c r="C35" s="31" t="s">
        <v>89</v>
      </c>
      <c r="D35" s="13" t="s">
        <v>78</v>
      </c>
      <c r="E35" s="14" t="s">
        <v>477</v>
      </c>
      <c r="F35" s="52">
        <v>96</v>
      </c>
      <c r="G35" s="44" t="s">
        <v>480</v>
      </c>
    </row>
    <row r="36" spans="1:7" ht="39.950000000000003" customHeight="1" thickBot="1" x14ac:dyDescent="0.25">
      <c r="A36" s="44" t="s">
        <v>480</v>
      </c>
      <c r="B36" s="11" t="s">
        <v>90</v>
      </c>
      <c r="C36" s="31" t="s">
        <v>91</v>
      </c>
      <c r="D36" s="13" t="s">
        <v>78</v>
      </c>
      <c r="E36" s="14" t="s">
        <v>477</v>
      </c>
      <c r="F36" s="52">
        <v>86</v>
      </c>
      <c r="G36" s="44" t="s">
        <v>480</v>
      </c>
    </row>
    <row r="37" spans="1:7" ht="39.950000000000003" customHeight="1" thickBot="1" x14ac:dyDescent="0.25">
      <c r="A37" s="44" t="s">
        <v>480</v>
      </c>
      <c r="B37" s="11" t="s">
        <v>92</v>
      </c>
      <c r="C37" s="31" t="s">
        <v>93</v>
      </c>
      <c r="D37" s="13" t="s">
        <v>78</v>
      </c>
      <c r="E37" s="14" t="s">
        <v>477</v>
      </c>
      <c r="F37" s="52">
        <v>193</v>
      </c>
      <c r="G37" s="44" t="s">
        <v>480</v>
      </c>
    </row>
    <row r="38" spans="1:7" ht="39.950000000000003" customHeight="1" thickBot="1" x14ac:dyDescent="0.25">
      <c r="A38" s="44" t="s">
        <v>480</v>
      </c>
      <c r="B38" s="11" t="s">
        <v>94</v>
      </c>
      <c r="C38" s="12" t="s">
        <v>95</v>
      </c>
      <c r="D38" s="13" t="s">
        <v>78</v>
      </c>
      <c r="E38" s="14" t="s">
        <v>482</v>
      </c>
      <c r="F38" s="52">
        <v>14</v>
      </c>
      <c r="G38" s="44" t="s">
        <v>480</v>
      </c>
    </row>
    <row r="39" spans="1:7" ht="39.950000000000003" customHeight="1" thickBot="1" x14ac:dyDescent="0.25">
      <c r="A39" s="44" t="s">
        <v>480</v>
      </c>
      <c r="B39" s="11" t="s">
        <v>96</v>
      </c>
      <c r="C39" s="31" t="s">
        <v>97</v>
      </c>
      <c r="D39" s="13" t="s">
        <v>78</v>
      </c>
      <c r="E39" s="14" t="s">
        <v>483</v>
      </c>
      <c r="F39" s="52">
        <v>64</v>
      </c>
      <c r="G39" s="44" t="s">
        <v>480</v>
      </c>
    </row>
    <row r="40" spans="1:7" ht="39.950000000000003" customHeight="1" thickBot="1" x14ac:dyDescent="0.25">
      <c r="A40" s="44" t="s">
        <v>480</v>
      </c>
      <c r="B40" s="11" t="s">
        <v>98</v>
      </c>
      <c r="C40" s="12" t="s">
        <v>99</v>
      </c>
      <c r="D40" s="13" t="s">
        <v>78</v>
      </c>
      <c r="E40" s="14" t="s">
        <v>482</v>
      </c>
      <c r="F40" s="52">
        <v>14</v>
      </c>
      <c r="G40" s="44" t="s">
        <v>480</v>
      </c>
    </row>
    <row r="41" spans="1:7" ht="39.950000000000003" customHeight="1" thickBot="1" x14ac:dyDescent="0.25">
      <c r="A41" s="44" t="s">
        <v>480</v>
      </c>
      <c r="B41" s="11" t="s">
        <v>100</v>
      </c>
      <c r="C41" s="31" t="s">
        <v>101</v>
      </c>
      <c r="D41" s="13" t="s">
        <v>78</v>
      </c>
      <c r="E41" s="14" t="s">
        <v>477</v>
      </c>
      <c r="F41" s="52">
        <v>86</v>
      </c>
      <c r="G41" s="44" t="s">
        <v>480</v>
      </c>
    </row>
    <row r="42" spans="1:7" ht="39.950000000000003" customHeight="1" thickBot="1" x14ac:dyDescent="0.25">
      <c r="A42" s="44" t="s">
        <v>480</v>
      </c>
      <c r="B42" s="11" t="s">
        <v>102</v>
      </c>
      <c r="C42" s="31" t="s">
        <v>103</v>
      </c>
      <c r="D42" s="13" t="s">
        <v>78</v>
      </c>
      <c r="E42" s="14" t="s">
        <v>477</v>
      </c>
      <c r="F42" s="52">
        <v>86</v>
      </c>
      <c r="G42" s="44" t="s">
        <v>480</v>
      </c>
    </row>
    <row r="43" spans="1:7" ht="39.950000000000003" customHeight="1" thickBot="1" x14ac:dyDescent="0.25">
      <c r="A43" s="44" t="s">
        <v>480</v>
      </c>
      <c r="B43" s="11" t="s">
        <v>104</v>
      </c>
      <c r="C43" s="31" t="s">
        <v>105</v>
      </c>
      <c r="D43" s="13" t="s">
        <v>78</v>
      </c>
      <c r="E43" s="14" t="s">
        <v>477</v>
      </c>
      <c r="F43" s="52">
        <v>110</v>
      </c>
      <c r="G43" s="44" t="s">
        <v>480</v>
      </c>
    </row>
    <row r="44" spans="1:7" ht="39.950000000000003" customHeight="1" thickBot="1" x14ac:dyDescent="0.25">
      <c r="A44" s="44" t="s">
        <v>480</v>
      </c>
      <c r="B44" s="11" t="s">
        <v>499</v>
      </c>
      <c r="C44" s="31" t="s">
        <v>106</v>
      </c>
      <c r="D44" s="13" t="s">
        <v>107</v>
      </c>
      <c r="E44" s="14" t="s">
        <v>477</v>
      </c>
      <c r="F44" s="52">
        <v>381</v>
      </c>
      <c r="G44" s="44" t="s">
        <v>480</v>
      </c>
    </row>
    <row r="45" spans="1:7" ht="39.950000000000003" customHeight="1" thickBot="1" x14ac:dyDescent="0.25">
      <c r="A45" s="44" t="s">
        <v>480</v>
      </c>
      <c r="B45" s="11" t="s">
        <v>489</v>
      </c>
      <c r="C45" s="31" t="s">
        <v>108</v>
      </c>
      <c r="D45" s="13" t="s">
        <v>107</v>
      </c>
      <c r="E45" s="14" t="s">
        <v>477</v>
      </c>
      <c r="F45" s="52">
        <v>346</v>
      </c>
      <c r="G45" s="44" t="s">
        <v>480</v>
      </c>
    </row>
    <row r="46" spans="1:7" ht="39.950000000000003" customHeight="1" thickBot="1" x14ac:dyDescent="0.25">
      <c r="A46" s="44" t="s">
        <v>480</v>
      </c>
      <c r="B46" s="20" t="s">
        <v>490</v>
      </c>
      <c r="C46" s="32" t="s">
        <v>109</v>
      </c>
      <c r="D46" s="18" t="s">
        <v>107</v>
      </c>
      <c r="E46" s="19" t="s">
        <v>477</v>
      </c>
      <c r="F46" s="53">
        <v>313</v>
      </c>
      <c r="G46" s="44" t="s">
        <v>480</v>
      </c>
    </row>
    <row r="47" spans="1:7" ht="39.950000000000003" customHeight="1" x14ac:dyDescent="0.2">
      <c r="A47" s="41" t="s">
        <v>110</v>
      </c>
      <c r="B47" s="7" t="s">
        <v>111</v>
      </c>
      <c r="C47" s="8" t="s">
        <v>112</v>
      </c>
      <c r="D47" s="9" t="s">
        <v>113</v>
      </c>
      <c r="E47" s="10" t="s">
        <v>477</v>
      </c>
      <c r="F47" s="51">
        <v>317</v>
      </c>
      <c r="G47" s="41" t="s">
        <v>110</v>
      </c>
    </row>
    <row r="48" spans="1:7" ht="39.950000000000003" customHeight="1" x14ac:dyDescent="0.2">
      <c r="A48" s="42" t="s">
        <v>110</v>
      </c>
      <c r="B48" s="11" t="s">
        <v>114</v>
      </c>
      <c r="C48" s="12" t="s">
        <v>115</v>
      </c>
      <c r="D48" s="13" t="s">
        <v>113</v>
      </c>
      <c r="E48" s="14" t="s">
        <v>477</v>
      </c>
      <c r="F48" s="52">
        <v>311</v>
      </c>
      <c r="G48" s="42" t="s">
        <v>110</v>
      </c>
    </row>
    <row r="49" spans="1:7" ht="39.950000000000003" customHeight="1" x14ac:dyDescent="0.2">
      <c r="A49" s="42" t="s">
        <v>110</v>
      </c>
      <c r="B49" s="11" t="s">
        <v>116</v>
      </c>
      <c r="C49" s="12" t="s">
        <v>117</v>
      </c>
      <c r="D49" s="13" t="s">
        <v>118</v>
      </c>
      <c r="E49" s="14" t="s">
        <v>478</v>
      </c>
      <c r="F49" s="52">
        <v>311</v>
      </c>
      <c r="G49" s="42" t="s">
        <v>110</v>
      </c>
    </row>
    <row r="50" spans="1:7" ht="39.950000000000003" customHeight="1" x14ac:dyDescent="0.2">
      <c r="A50" s="42" t="s">
        <v>110</v>
      </c>
      <c r="B50" s="11" t="s">
        <v>119</v>
      </c>
      <c r="C50" s="12" t="s">
        <v>120</v>
      </c>
      <c r="D50" s="13" t="s">
        <v>118</v>
      </c>
      <c r="E50" s="14" t="s">
        <v>478</v>
      </c>
      <c r="F50" s="52">
        <v>283</v>
      </c>
      <c r="G50" s="42" t="s">
        <v>110</v>
      </c>
    </row>
    <row r="51" spans="1:7" ht="39.950000000000003" customHeight="1" x14ac:dyDescent="0.2">
      <c r="A51" s="42" t="s">
        <v>110</v>
      </c>
      <c r="B51" s="11" t="s">
        <v>121</v>
      </c>
      <c r="C51" s="12" t="s">
        <v>122</v>
      </c>
      <c r="D51" s="13" t="s">
        <v>118</v>
      </c>
      <c r="E51" s="14" t="s">
        <v>478</v>
      </c>
      <c r="F51" s="52">
        <v>383</v>
      </c>
      <c r="G51" s="42" t="s">
        <v>110</v>
      </c>
    </row>
    <row r="52" spans="1:7" ht="39.950000000000003" customHeight="1" x14ac:dyDescent="0.2">
      <c r="A52" s="42" t="s">
        <v>110</v>
      </c>
      <c r="B52" s="11" t="s">
        <v>123</v>
      </c>
      <c r="C52" s="12" t="s">
        <v>124</v>
      </c>
      <c r="D52" s="13" t="s">
        <v>118</v>
      </c>
      <c r="E52" s="14" t="s">
        <v>478</v>
      </c>
      <c r="F52" s="52">
        <v>311</v>
      </c>
      <c r="G52" s="42" t="s">
        <v>110</v>
      </c>
    </row>
    <row r="53" spans="1:7" ht="39.950000000000003" customHeight="1" x14ac:dyDescent="0.2">
      <c r="A53" s="42" t="s">
        <v>110</v>
      </c>
      <c r="B53" s="33">
        <v>82000174</v>
      </c>
      <c r="C53" s="12" t="s">
        <v>125</v>
      </c>
      <c r="D53" s="13" t="s">
        <v>118</v>
      </c>
      <c r="E53" s="14" t="s">
        <v>478</v>
      </c>
      <c r="F53" s="52">
        <v>283</v>
      </c>
      <c r="G53" s="42" t="s">
        <v>110</v>
      </c>
    </row>
    <row r="54" spans="1:7" ht="39.950000000000003" customHeight="1" x14ac:dyDescent="0.2">
      <c r="A54" s="42" t="s">
        <v>110</v>
      </c>
      <c r="B54" s="33">
        <v>82000182</v>
      </c>
      <c r="C54" s="12" t="s">
        <v>126</v>
      </c>
      <c r="D54" s="13" t="s">
        <v>118</v>
      </c>
      <c r="E54" s="14" t="s">
        <v>478</v>
      </c>
      <c r="F54" s="52">
        <v>271</v>
      </c>
      <c r="G54" s="42" t="s">
        <v>110</v>
      </c>
    </row>
    <row r="55" spans="1:7" ht="39.950000000000003" customHeight="1" x14ac:dyDescent="0.2">
      <c r="A55" s="42" t="s">
        <v>110</v>
      </c>
      <c r="B55" s="11" t="s">
        <v>127</v>
      </c>
      <c r="C55" s="12" t="s">
        <v>128</v>
      </c>
      <c r="D55" s="13" t="s">
        <v>113</v>
      </c>
      <c r="E55" s="14" t="s">
        <v>478</v>
      </c>
      <c r="F55" s="52">
        <v>222</v>
      </c>
      <c r="G55" s="42" t="s">
        <v>110</v>
      </c>
    </row>
    <row r="56" spans="1:7" ht="39.950000000000003" customHeight="1" x14ac:dyDescent="0.2">
      <c r="A56" s="42" t="s">
        <v>110</v>
      </c>
      <c r="B56" s="11" t="s">
        <v>129</v>
      </c>
      <c r="C56" s="12" t="s">
        <v>130</v>
      </c>
      <c r="D56" s="13" t="s">
        <v>22</v>
      </c>
      <c r="E56" s="14" t="s">
        <v>478</v>
      </c>
      <c r="F56" s="52">
        <v>122</v>
      </c>
      <c r="G56" s="42" t="s">
        <v>110</v>
      </c>
    </row>
    <row r="57" spans="1:7" ht="39.950000000000003" customHeight="1" x14ac:dyDescent="0.2">
      <c r="A57" s="42" t="s">
        <v>110</v>
      </c>
      <c r="B57" s="11" t="s">
        <v>131</v>
      </c>
      <c r="C57" s="12" t="s">
        <v>132</v>
      </c>
      <c r="D57" s="13" t="s">
        <v>133</v>
      </c>
      <c r="E57" s="14" t="s">
        <v>478</v>
      </c>
      <c r="F57" s="52">
        <v>46</v>
      </c>
      <c r="G57" s="42" t="s">
        <v>110</v>
      </c>
    </row>
    <row r="58" spans="1:7" ht="39.950000000000003" customHeight="1" x14ac:dyDescent="0.2">
      <c r="A58" s="42" t="s">
        <v>110</v>
      </c>
      <c r="B58" s="11" t="s">
        <v>134</v>
      </c>
      <c r="C58" s="12" t="s">
        <v>135</v>
      </c>
      <c r="D58" s="13" t="s">
        <v>136</v>
      </c>
      <c r="E58" s="14" t="s">
        <v>478</v>
      </c>
      <c r="F58" s="52">
        <v>560</v>
      </c>
      <c r="G58" s="42" t="s">
        <v>110</v>
      </c>
    </row>
    <row r="59" spans="1:7" ht="39.950000000000003" customHeight="1" x14ac:dyDescent="0.2">
      <c r="A59" s="42" t="s">
        <v>110</v>
      </c>
      <c r="B59" s="11" t="s">
        <v>137</v>
      </c>
      <c r="C59" s="12" t="s">
        <v>138</v>
      </c>
      <c r="D59" s="13" t="s">
        <v>136</v>
      </c>
      <c r="E59" s="14" t="s">
        <v>478</v>
      </c>
      <c r="F59" s="52">
        <v>844</v>
      </c>
      <c r="G59" s="42" t="s">
        <v>110</v>
      </c>
    </row>
    <row r="60" spans="1:7" ht="39.950000000000003" customHeight="1" x14ac:dyDescent="0.2">
      <c r="A60" s="42" t="s">
        <v>110</v>
      </c>
      <c r="B60" s="11" t="s">
        <v>139</v>
      </c>
      <c r="C60" s="12" t="s">
        <v>140</v>
      </c>
      <c r="D60" s="13" t="s">
        <v>113</v>
      </c>
      <c r="E60" s="14" t="s">
        <v>478</v>
      </c>
      <c r="F60" s="52">
        <v>385</v>
      </c>
      <c r="G60" s="42" t="s">
        <v>110</v>
      </c>
    </row>
    <row r="61" spans="1:7" ht="39.950000000000003" customHeight="1" x14ac:dyDescent="0.2">
      <c r="A61" s="42" t="s">
        <v>110</v>
      </c>
      <c r="B61" s="11" t="s">
        <v>141</v>
      </c>
      <c r="C61" s="12" t="s">
        <v>142</v>
      </c>
      <c r="D61" s="13" t="s">
        <v>113</v>
      </c>
      <c r="E61" s="14" t="s">
        <v>478</v>
      </c>
      <c r="F61" s="52">
        <v>186</v>
      </c>
      <c r="G61" s="42" t="s">
        <v>110</v>
      </c>
    </row>
    <row r="62" spans="1:7" ht="39.950000000000003" customHeight="1" x14ac:dyDescent="0.2">
      <c r="A62" s="42" t="s">
        <v>110</v>
      </c>
      <c r="B62" s="11" t="s">
        <v>143</v>
      </c>
      <c r="C62" s="12" t="s">
        <v>144</v>
      </c>
      <c r="D62" s="13" t="s">
        <v>136</v>
      </c>
      <c r="E62" s="14" t="s">
        <v>478</v>
      </c>
      <c r="F62" s="52">
        <v>333</v>
      </c>
      <c r="G62" s="42" t="s">
        <v>110</v>
      </c>
    </row>
    <row r="63" spans="1:7" ht="39.950000000000003" customHeight="1" x14ac:dyDescent="0.2">
      <c r="A63" s="42" t="s">
        <v>110</v>
      </c>
      <c r="B63" s="11" t="s">
        <v>145</v>
      </c>
      <c r="C63" s="12" t="s">
        <v>146</v>
      </c>
      <c r="D63" s="13" t="s">
        <v>113</v>
      </c>
      <c r="E63" s="14" t="s">
        <v>478</v>
      </c>
      <c r="F63" s="52">
        <v>66</v>
      </c>
      <c r="G63" s="42" t="s">
        <v>110</v>
      </c>
    </row>
    <row r="64" spans="1:7" ht="39.950000000000003" customHeight="1" x14ac:dyDescent="0.2">
      <c r="A64" s="42" t="s">
        <v>110</v>
      </c>
      <c r="B64" s="11" t="s">
        <v>147</v>
      </c>
      <c r="C64" s="12" t="s">
        <v>148</v>
      </c>
      <c r="D64" s="13" t="s">
        <v>136</v>
      </c>
      <c r="E64" s="14" t="s">
        <v>478</v>
      </c>
      <c r="F64" s="52">
        <v>533</v>
      </c>
      <c r="G64" s="42" t="s">
        <v>110</v>
      </c>
    </row>
    <row r="65" spans="1:7" ht="39.950000000000003" customHeight="1" thickBot="1" x14ac:dyDescent="0.25">
      <c r="A65" s="43" t="s">
        <v>110</v>
      </c>
      <c r="B65" s="20" t="s">
        <v>149</v>
      </c>
      <c r="C65" s="17" t="s">
        <v>150</v>
      </c>
      <c r="D65" s="18" t="s">
        <v>113</v>
      </c>
      <c r="E65" s="19" t="s">
        <v>478</v>
      </c>
      <c r="F65" s="53">
        <v>258</v>
      </c>
      <c r="G65" s="43" t="s">
        <v>110</v>
      </c>
    </row>
    <row r="66" spans="1:7" ht="39.950000000000003" customHeight="1" x14ac:dyDescent="0.2">
      <c r="A66" s="49" t="s">
        <v>484</v>
      </c>
      <c r="B66" s="34" t="s">
        <v>151</v>
      </c>
      <c r="C66" s="35" t="s">
        <v>152</v>
      </c>
      <c r="D66" s="23" t="s">
        <v>22</v>
      </c>
      <c r="E66" s="24" t="s">
        <v>481</v>
      </c>
      <c r="F66" s="54">
        <v>955</v>
      </c>
      <c r="G66" s="49" t="s">
        <v>484</v>
      </c>
    </row>
    <row r="67" spans="1:7" ht="39.950000000000003" customHeight="1" x14ac:dyDescent="0.2">
      <c r="A67" s="49" t="s">
        <v>484</v>
      </c>
      <c r="B67" s="11" t="s">
        <v>153</v>
      </c>
      <c r="C67" s="31" t="s">
        <v>154</v>
      </c>
      <c r="D67" s="13" t="s">
        <v>22</v>
      </c>
      <c r="E67" s="14" t="s">
        <v>478</v>
      </c>
      <c r="F67" s="52">
        <v>390</v>
      </c>
      <c r="G67" s="49" t="s">
        <v>484</v>
      </c>
    </row>
    <row r="68" spans="1:7" ht="39.950000000000003" customHeight="1" x14ac:dyDescent="0.2">
      <c r="A68" s="49" t="s">
        <v>484</v>
      </c>
      <c r="B68" s="11" t="s">
        <v>155</v>
      </c>
      <c r="C68" s="31" t="s">
        <v>156</v>
      </c>
      <c r="D68" s="13" t="s">
        <v>22</v>
      </c>
      <c r="E68" s="14" t="s">
        <v>481</v>
      </c>
      <c r="F68" s="52">
        <v>2776</v>
      </c>
      <c r="G68" s="49" t="s">
        <v>484</v>
      </c>
    </row>
    <row r="69" spans="1:7" ht="39.950000000000003" customHeight="1" x14ac:dyDescent="0.2">
      <c r="A69" s="49" t="s">
        <v>484</v>
      </c>
      <c r="B69" s="11" t="s">
        <v>157</v>
      </c>
      <c r="C69" s="12" t="s">
        <v>158</v>
      </c>
      <c r="D69" s="13" t="s">
        <v>159</v>
      </c>
      <c r="E69" s="14" t="s">
        <v>485</v>
      </c>
      <c r="F69" s="52">
        <v>172</v>
      </c>
      <c r="G69" s="49" t="s">
        <v>484</v>
      </c>
    </row>
    <row r="70" spans="1:7" ht="39.950000000000003" customHeight="1" x14ac:dyDescent="0.2">
      <c r="A70" s="49" t="s">
        <v>484</v>
      </c>
      <c r="B70" s="11" t="s">
        <v>160</v>
      </c>
      <c r="C70" s="31" t="s">
        <v>161</v>
      </c>
      <c r="D70" s="13" t="s">
        <v>162</v>
      </c>
      <c r="E70" s="14" t="s">
        <v>481</v>
      </c>
      <c r="F70" s="52">
        <v>66</v>
      </c>
      <c r="G70" s="49" t="s">
        <v>484</v>
      </c>
    </row>
    <row r="71" spans="1:7" ht="39.950000000000003" customHeight="1" x14ac:dyDescent="0.2">
      <c r="A71" s="49" t="s">
        <v>484</v>
      </c>
      <c r="B71" s="11" t="s">
        <v>163</v>
      </c>
      <c r="C71" s="12" t="s">
        <v>164</v>
      </c>
      <c r="D71" s="13" t="s">
        <v>165</v>
      </c>
      <c r="E71" s="14" t="s">
        <v>485</v>
      </c>
      <c r="F71" s="52">
        <v>58</v>
      </c>
      <c r="G71" s="49" t="s">
        <v>484</v>
      </c>
    </row>
    <row r="72" spans="1:7" ht="39.950000000000003" customHeight="1" x14ac:dyDescent="0.2">
      <c r="A72" s="49" t="s">
        <v>484</v>
      </c>
      <c r="B72" s="11" t="s">
        <v>166</v>
      </c>
      <c r="C72" s="12" t="s">
        <v>167</v>
      </c>
      <c r="D72" s="13" t="s">
        <v>165</v>
      </c>
      <c r="E72" s="14" t="s">
        <v>485</v>
      </c>
      <c r="F72" s="52">
        <v>76</v>
      </c>
      <c r="G72" s="49" t="s">
        <v>484</v>
      </c>
    </row>
    <row r="73" spans="1:7" ht="39.950000000000003" customHeight="1" x14ac:dyDescent="0.2">
      <c r="A73" s="49" t="s">
        <v>484</v>
      </c>
      <c r="B73" s="11" t="s">
        <v>168</v>
      </c>
      <c r="C73" s="12" t="s">
        <v>169</v>
      </c>
      <c r="D73" s="13" t="s">
        <v>165</v>
      </c>
      <c r="E73" s="14" t="s">
        <v>485</v>
      </c>
      <c r="F73" s="52">
        <v>82</v>
      </c>
      <c r="G73" s="49" t="s">
        <v>484</v>
      </c>
    </row>
    <row r="74" spans="1:7" ht="39.950000000000003" customHeight="1" x14ac:dyDescent="0.2">
      <c r="A74" s="49" t="s">
        <v>484</v>
      </c>
      <c r="B74" s="11" t="s">
        <v>170</v>
      </c>
      <c r="C74" s="12" t="s">
        <v>171</v>
      </c>
      <c r="D74" s="13" t="s">
        <v>165</v>
      </c>
      <c r="E74" s="14" t="s">
        <v>485</v>
      </c>
      <c r="F74" s="52">
        <v>98</v>
      </c>
      <c r="G74" s="49" t="s">
        <v>484</v>
      </c>
    </row>
    <row r="75" spans="1:7" ht="39.950000000000003" customHeight="1" x14ac:dyDescent="0.2">
      <c r="A75" s="49" t="s">
        <v>484</v>
      </c>
      <c r="B75" s="11" t="s">
        <v>172</v>
      </c>
      <c r="C75" s="12" t="s">
        <v>173</v>
      </c>
      <c r="D75" s="13" t="s">
        <v>22</v>
      </c>
      <c r="E75" s="14" t="s">
        <v>485</v>
      </c>
      <c r="F75" s="52">
        <v>61</v>
      </c>
      <c r="G75" s="49" t="s">
        <v>484</v>
      </c>
    </row>
    <row r="76" spans="1:7" ht="39.950000000000003" customHeight="1" x14ac:dyDescent="0.2">
      <c r="A76" s="49" t="s">
        <v>484</v>
      </c>
      <c r="B76" s="11" t="s">
        <v>174</v>
      </c>
      <c r="C76" s="12" t="s">
        <v>175</v>
      </c>
      <c r="D76" s="13" t="s">
        <v>22</v>
      </c>
      <c r="E76" s="14" t="s">
        <v>485</v>
      </c>
      <c r="F76" s="52">
        <v>88</v>
      </c>
      <c r="G76" s="49" t="s">
        <v>484</v>
      </c>
    </row>
    <row r="77" spans="1:7" ht="39.950000000000003" customHeight="1" x14ac:dyDescent="0.2">
      <c r="A77" s="49" t="s">
        <v>484</v>
      </c>
      <c r="B77" s="11" t="s">
        <v>176</v>
      </c>
      <c r="C77" s="12" t="s">
        <v>177</v>
      </c>
      <c r="D77" s="13" t="s">
        <v>22</v>
      </c>
      <c r="E77" s="14" t="s">
        <v>485</v>
      </c>
      <c r="F77" s="52">
        <v>122</v>
      </c>
      <c r="G77" s="49" t="s">
        <v>484</v>
      </c>
    </row>
    <row r="78" spans="1:7" ht="39.950000000000003" customHeight="1" x14ac:dyDescent="0.2">
      <c r="A78" s="49" t="s">
        <v>484</v>
      </c>
      <c r="B78" s="11" t="s">
        <v>178</v>
      </c>
      <c r="C78" s="12" t="s">
        <v>179</v>
      </c>
      <c r="D78" s="13" t="s">
        <v>22</v>
      </c>
      <c r="E78" s="14" t="s">
        <v>485</v>
      </c>
      <c r="F78" s="52">
        <v>122</v>
      </c>
      <c r="G78" s="49" t="s">
        <v>484</v>
      </c>
    </row>
    <row r="79" spans="1:7" ht="39.950000000000003" customHeight="1" x14ac:dyDescent="0.2">
      <c r="A79" s="49" t="s">
        <v>484</v>
      </c>
      <c r="B79" s="11" t="s">
        <v>180</v>
      </c>
      <c r="C79" s="12" t="s">
        <v>181</v>
      </c>
      <c r="D79" s="13" t="s">
        <v>165</v>
      </c>
      <c r="E79" s="14" t="s">
        <v>485</v>
      </c>
      <c r="F79" s="52">
        <v>61</v>
      </c>
      <c r="G79" s="49" t="s">
        <v>484</v>
      </c>
    </row>
    <row r="80" spans="1:7" ht="39.950000000000003" customHeight="1" x14ac:dyDescent="0.2">
      <c r="A80" s="49" t="s">
        <v>484</v>
      </c>
      <c r="B80" s="11" t="s">
        <v>182</v>
      </c>
      <c r="C80" s="12" t="s">
        <v>183</v>
      </c>
      <c r="D80" s="13" t="s">
        <v>165</v>
      </c>
      <c r="E80" s="14" t="s">
        <v>485</v>
      </c>
      <c r="F80" s="52">
        <v>88</v>
      </c>
      <c r="G80" s="49" t="s">
        <v>484</v>
      </c>
    </row>
    <row r="81" spans="1:7" ht="39.950000000000003" customHeight="1" x14ac:dyDescent="0.2">
      <c r="A81" s="49" t="s">
        <v>484</v>
      </c>
      <c r="B81" s="11" t="s">
        <v>184</v>
      </c>
      <c r="C81" s="12" t="s">
        <v>185</v>
      </c>
      <c r="D81" s="13" t="s">
        <v>165</v>
      </c>
      <c r="E81" s="14" t="s">
        <v>485</v>
      </c>
      <c r="F81" s="52">
        <v>122</v>
      </c>
      <c r="G81" s="49" t="s">
        <v>484</v>
      </c>
    </row>
    <row r="82" spans="1:7" ht="39.950000000000003" customHeight="1" thickBot="1" x14ac:dyDescent="0.25">
      <c r="A82" s="49" t="s">
        <v>484</v>
      </c>
      <c r="B82" s="26" t="s">
        <v>186</v>
      </c>
      <c r="C82" s="27" t="s">
        <v>187</v>
      </c>
      <c r="D82" s="28" t="s">
        <v>165</v>
      </c>
      <c r="E82" s="29" t="s">
        <v>485</v>
      </c>
      <c r="F82" s="55">
        <v>122</v>
      </c>
      <c r="G82" s="49" t="s">
        <v>484</v>
      </c>
    </row>
    <row r="83" spans="1:7" ht="39.950000000000003" customHeight="1" x14ac:dyDescent="0.2">
      <c r="A83" s="41" t="s">
        <v>188</v>
      </c>
      <c r="B83" s="7" t="s">
        <v>189</v>
      </c>
      <c r="C83" s="8" t="s">
        <v>190</v>
      </c>
      <c r="D83" s="9" t="s">
        <v>14</v>
      </c>
      <c r="E83" s="10" t="s">
        <v>477</v>
      </c>
      <c r="F83" s="51">
        <v>42</v>
      </c>
      <c r="G83" s="41" t="s">
        <v>188</v>
      </c>
    </row>
    <row r="84" spans="1:7" ht="39.950000000000003" customHeight="1" x14ac:dyDescent="0.2">
      <c r="A84" s="42" t="s">
        <v>188</v>
      </c>
      <c r="B84" s="11" t="s">
        <v>191</v>
      </c>
      <c r="C84" s="12" t="s">
        <v>192</v>
      </c>
      <c r="D84" s="13" t="s">
        <v>14</v>
      </c>
      <c r="E84" s="14" t="s">
        <v>478</v>
      </c>
      <c r="F84" s="52">
        <v>49</v>
      </c>
      <c r="G84" s="42" t="s">
        <v>188</v>
      </c>
    </row>
    <row r="85" spans="1:7" ht="39.950000000000003" customHeight="1" x14ac:dyDescent="0.2">
      <c r="A85" s="42" t="s">
        <v>188</v>
      </c>
      <c r="B85" s="11" t="s">
        <v>193</v>
      </c>
      <c r="C85" s="12" t="s">
        <v>194</v>
      </c>
      <c r="D85" s="13" t="s">
        <v>14</v>
      </c>
      <c r="E85" s="14" t="s">
        <v>478</v>
      </c>
      <c r="F85" s="52">
        <v>49</v>
      </c>
      <c r="G85" s="42" t="s">
        <v>188</v>
      </c>
    </row>
    <row r="86" spans="1:7" ht="39.950000000000003" customHeight="1" x14ac:dyDescent="0.2">
      <c r="A86" s="42" t="s">
        <v>188</v>
      </c>
      <c r="B86" s="33">
        <v>84000112</v>
      </c>
      <c r="C86" s="12" t="s">
        <v>195</v>
      </c>
      <c r="D86" s="13" t="s">
        <v>196</v>
      </c>
      <c r="E86" s="14" t="s">
        <v>477</v>
      </c>
      <c r="F86" s="52">
        <v>76</v>
      </c>
      <c r="G86" s="42" t="s">
        <v>188</v>
      </c>
    </row>
    <row r="87" spans="1:7" ht="39.950000000000003" customHeight="1" x14ac:dyDescent="0.2">
      <c r="A87" s="42" t="s">
        <v>188</v>
      </c>
      <c r="B87" s="11" t="s">
        <v>197</v>
      </c>
      <c r="C87" s="12" t="s">
        <v>198</v>
      </c>
      <c r="D87" s="13" t="s">
        <v>14</v>
      </c>
      <c r="E87" s="14" t="s">
        <v>477</v>
      </c>
      <c r="F87" s="52">
        <v>70</v>
      </c>
      <c r="G87" s="42" t="s">
        <v>188</v>
      </c>
    </row>
    <row r="88" spans="1:7" ht="39.950000000000003" customHeight="1" x14ac:dyDescent="0.2">
      <c r="A88" s="42" t="s">
        <v>188</v>
      </c>
      <c r="B88" s="11" t="s">
        <v>199</v>
      </c>
      <c r="C88" s="12" t="s">
        <v>200</v>
      </c>
      <c r="D88" s="13" t="s">
        <v>14</v>
      </c>
      <c r="E88" s="14" t="s">
        <v>477</v>
      </c>
      <c r="F88" s="52">
        <v>70</v>
      </c>
      <c r="G88" s="42" t="s">
        <v>188</v>
      </c>
    </row>
    <row r="89" spans="1:7" ht="39.950000000000003" customHeight="1" x14ac:dyDescent="0.2">
      <c r="A89" s="42" t="s">
        <v>188</v>
      </c>
      <c r="B89" s="11" t="s">
        <v>201</v>
      </c>
      <c r="C89" s="12" t="s">
        <v>202</v>
      </c>
      <c r="D89" s="13" t="s">
        <v>203</v>
      </c>
      <c r="E89" s="14" t="s">
        <v>478</v>
      </c>
      <c r="F89" s="52">
        <v>168</v>
      </c>
      <c r="G89" s="42" t="s">
        <v>188</v>
      </c>
    </row>
    <row r="90" spans="1:7" ht="39.950000000000003" customHeight="1" x14ac:dyDescent="0.2">
      <c r="A90" s="42" t="s">
        <v>188</v>
      </c>
      <c r="B90" s="11" t="s">
        <v>204</v>
      </c>
      <c r="C90" s="12" t="s">
        <v>205</v>
      </c>
      <c r="D90" s="13" t="s">
        <v>206</v>
      </c>
      <c r="E90" s="14" t="s">
        <v>478</v>
      </c>
      <c r="F90" s="52">
        <v>170</v>
      </c>
      <c r="G90" s="42" t="s">
        <v>188</v>
      </c>
    </row>
    <row r="91" spans="1:7" ht="39.950000000000003" customHeight="1" x14ac:dyDescent="0.2">
      <c r="A91" s="42" t="s">
        <v>188</v>
      </c>
      <c r="B91" s="11" t="s">
        <v>207</v>
      </c>
      <c r="C91" s="12" t="s">
        <v>208</v>
      </c>
      <c r="D91" s="13" t="s">
        <v>209</v>
      </c>
      <c r="E91" s="14" t="s">
        <v>478</v>
      </c>
      <c r="F91" s="52">
        <v>168</v>
      </c>
      <c r="G91" s="42" t="s">
        <v>188</v>
      </c>
    </row>
    <row r="92" spans="1:7" ht="39.950000000000003" customHeight="1" x14ac:dyDescent="0.2">
      <c r="A92" s="42" t="s">
        <v>188</v>
      </c>
      <c r="B92" s="11" t="s">
        <v>210</v>
      </c>
      <c r="C92" s="12" t="s">
        <v>211</v>
      </c>
      <c r="D92" s="13" t="s">
        <v>206</v>
      </c>
      <c r="E92" s="14" t="s">
        <v>478</v>
      </c>
      <c r="F92" s="52">
        <v>168</v>
      </c>
      <c r="G92" s="42" t="s">
        <v>188</v>
      </c>
    </row>
    <row r="93" spans="1:7" ht="39.950000000000003" customHeight="1" x14ac:dyDescent="0.2">
      <c r="A93" s="42" t="s">
        <v>188</v>
      </c>
      <c r="B93" s="11" t="s">
        <v>212</v>
      </c>
      <c r="C93" s="12" t="s">
        <v>213</v>
      </c>
      <c r="D93" s="13" t="s">
        <v>203</v>
      </c>
      <c r="E93" s="14" t="s">
        <v>478</v>
      </c>
      <c r="F93" s="52">
        <v>168</v>
      </c>
      <c r="G93" s="42" t="s">
        <v>188</v>
      </c>
    </row>
    <row r="94" spans="1:7" ht="39.950000000000003" customHeight="1" x14ac:dyDescent="0.2">
      <c r="A94" s="42" t="s">
        <v>188</v>
      </c>
      <c r="B94" s="11" t="s">
        <v>214</v>
      </c>
      <c r="C94" s="12" t="s">
        <v>215</v>
      </c>
      <c r="D94" s="13" t="s">
        <v>206</v>
      </c>
      <c r="E94" s="14" t="s">
        <v>478</v>
      </c>
      <c r="F94" s="52">
        <v>168</v>
      </c>
      <c r="G94" s="42" t="s">
        <v>188</v>
      </c>
    </row>
    <row r="95" spans="1:7" ht="39.950000000000003" customHeight="1" x14ac:dyDescent="0.2">
      <c r="A95" s="42" t="s">
        <v>188</v>
      </c>
      <c r="B95" s="11" t="s">
        <v>216</v>
      </c>
      <c r="C95" s="12" t="s">
        <v>217</v>
      </c>
      <c r="D95" s="13" t="s">
        <v>14</v>
      </c>
      <c r="E95" s="14" t="s">
        <v>478</v>
      </c>
      <c r="F95" s="52">
        <v>73</v>
      </c>
      <c r="G95" s="42" t="s">
        <v>188</v>
      </c>
    </row>
    <row r="96" spans="1:7" ht="39.950000000000003" customHeight="1" x14ac:dyDescent="0.2">
      <c r="A96" s="42" t="s">
        <v>188</v>
      </c>
      <c r="B96" s="11" t="s">
        <v>218</v>
      </c>
      <c r="C96" s="36" t="s">
        <v>219</v>
      </c>
      <c r="D96" s="13" t="s">
        <v>220</v>
      </c>
      <c r="E96" s="14" t="s">
        <v>481</v>
      </c>
      <c r="F96" s="52">
        <v>701</v>
      </c>
      <c r="G96" s="42" t="s">
        <v>188</v>
      </c>
    </row>
    <row r="97" spans="1:7" ht="39.950000000000003" customHeight="1" x14ac:dyDescent="0.2">
      <c r="A97" s="42" t="s">
        <v>188</v>
      </c>
      <c r="B97" s="11" t="s">
        <v>221</v>
      </c>
      <c r="C97" s="36" t="s">
        <v>222</v>
      </c>
      <c r="D97" s="13" t="s">
        <v>220</v>
      </c>
      <c r="E97" s="14" t="s">
        <v>481</v>
      </c>
      <c r="F97" s="52">
        <v>761</v>
      </c>
      <c r="G97" s="42" t="s">
        <v>188</v>
      </c>
    </row>
    <row r="98" spans="1:7" ht="39.950000000000003" customHeight="1" x14ac:dyDescent="0.2">
      <c r="A98" s="42" t="s">
        <v>188</v>
      </c>
      <c r="B98" s="11" t="s">
        <v>223</v>
      </c>
      <c r="C98" s="12" t="s">
        <v>224</v>
      </c>
      <c r="D98" s="13" t="s">
        <v>133</v>
      </c>
      <c r="E98" s="14" t="s">
        <v>478</v>
      </c>
      <c r="F98" s="52">
        <v>105</v>
      </c>
      <c r="G98" s="42" t="s">
        <v>188</v>
      </c>
    </row>
    <row r="99" spans="1:7" ht="39.950000000000003" customHeight="1" thickBot="1" x14ac:dyDescent="0.25">
      <c r="A99" s="43" t="s">
        <v>188</v>
      </c>
      <c r="B99" s="20" t="s">
        <v>225</v>
      </c>
      <c r="C99" s="17" t="s">
        <v>226</v>
      </c>
      <c r="D99" s="18" t="s">
        <v>133</v>
      </c>
      <c r="E99" s="19" t="s">
        <v>478</v>
      </c>
      <c r="F99" s="53">
        <v>212</v>
      </c>
      <c r="G99" s="43" t="s">
        <v>188</v>
      </c>
    </row>
    <row r="100" spans="1:7" ht="39.950000000000003" customHeight="1" x14ac:dyDescent="0.2">
      <c r="A100" s="49" t="s">
        <v>227</v>
      </c>
      <c r="B100" s="34" t="s">
        <v>228</v>
      </c>
      <c r="C100" s="22" t="s">
        <v>229</v>
      </c>
      <c r="D100" s="23" t="s">
        <v>230</v>
      </c>
      <c r="E100" s="24" t="s">
        <v>478</v>
      </c>
      <c r="F100" s="54">
        <v>181</v>
      </c>
      <c r="G100" s="49" t="s">
        <v>227</v>
      </c>
    </row>
    <row r="101" spans="1:7" ht="39.950000000000003" customHeight="1" x14ac:dyDescent="0.2">
      <c r="A101" s="45" t="s">
        <v>227</v>
      </c>
      <c r="B101" s="11" t="s">
        <v>231</v>
      </c>
      <c r="C101" s="12" t="s">
        <v>232</v>
      </c>
      <c r="D101" s="13" t="s">
        <v>233</v>
      </c>
      <c r="E101" s="14" t="s">
        <v>486</v>
      </c>
      <c r="F101" s="52">
        <v>198</v>
      </c>
      <c r="G101" s="45" t="s">
        <v>227</v>
      </c>
    </row>
    <row r="102" spans="1:7" ht="39.950000000000003" customHeight="1" x14ac:dyDescent="0.2">
      <c r="A102" s="45" t="s">
        <v>227</v>
      </c>
      <c r="B102" s="11" t="s">
        <v>234</v>
      </c>
      <c r="C102" s="12" t="s">
        <v>235</v>
      </c>
      <c r="D102" s="13" t="s">
        <v>236</v>
      </c>
      <c r="E102" s="14" t="s">
        <v>479</v>
      </c>
      <c r="F102" s="52">
        <v>180</v>
      </c>
      <c r="G102" s="45" t="s">
        <v>227</v>
      </c>
    </row>
    <row r="103" spans="1:7" ht="39.950000000000003" customHeight="1" x14ac:dyDescent="0.2">
      <c r="A103" s="45" t="s">
        <v>227</v>
      </c>
      <c r="B103" s="11" t="s">
        <v>237</v>
      </c>
      <c r="C103" s="36" t="s">
        <v>238</v>
      </c>
      <c r="D103" s="13" t="s">
        <v>239</v>
      </c>
      <c r="E103" s="14" t="s">
        <v>486</v>
      </c>
      <c r="F103" s="52">
        <v>855</v>
      </c>
      <c r="G103" s="45" t="s">
        <v>227</v>
      </c>
    </row>
    <row r="104" spans="1:7" ht="39.950000000000003" customHeight="1" x14ac:dyDescent="0.2">
      <c r="A104" s="45" t="s">
        <v>227</v>
      </c>
      <c r="B104" s="11" t="s">
        <v>240</v>
      </c>
      <c r="C104" s="12" t="s">
        <v>241</v>
      </c>
      <c r="D104" s="13" t="s">
        <v>239</v>
      </c>
      <c r="E104" s="14" t="s">
        <v>486</v>
      </c>
      <c r="F104" s="52">
        <v>810</v>
      </c>
      <c r="G104" s="45" t="s">
        <v>227</v>
      </c>
    </row>
    <row r="105" spans="1:7" ht="39.950000000000003" customHeight="1" x14ac:dyDescent="0.2">
      <c r="A105" s="45" t="s">
        <v>227</v>
      </c>
      <c r="B105" s="11" t="s">
        <v>242</v>
      </c>
      <c r="C105" s="12" t="s">
        <v>243</v>
      </c>
      <c r="D105" s="13" t="s">
        <v>239</v>
      </c>
      <c r="E105" s="14" t="s">
        <v>486</v>
      </c>
      <c r="F105" s="52">
        <v>317</v>
      </c>
      <c r="G105" s="45" t="s">
        <v>227</v>
      </c>
    </row>
    <row r="106" spans="1:7" ht="39.950000000000003" customHeight="1" x14ac:dyDescent="0.2">
      <c r="A106" s="45" t="s">
        <v>227</v>
      </c>
      <c r="B106" s="11" t="s">
        <v>244</v>
      </c>
      <c r="C106" s="12" t="s">
        <v>245</v>
      </c>
      <c r="D106" s="13" t="s">
        <v>196</v>
      </c>
      <c r="E106" s="14" t="s">
        <v>486</v>
      </c>
      <c r="F106" s="52">
        <v>144</v>
      </c>
      <c r="G106" s="45" t="s">
        <v>227</v>
      </c>
    </row>
    <row r="107" spans="1:7" ht="39.950000000000003" customHeight="1" x14ac:dyDescent="0.2">
      <c r="A107" s="45" t="s">
        <v>227</v>
      </c>
      <c r="B107" s="11" t="s">
        <v>246</v>
      </c>
      <c r="C107" s="12" t="s">
        <v>247</v>
      </c>
      <c r="D107" s="13" t="s">
        <v>196</v>
      </c>
      <c r="E107" s="14" t="s">
        <v>486</v>
      </c>
      <c r="F107" s="52">
        <v>144</v>
      </c>
      <c r="G107" s="45" t="s">
        <v>227</v>
      </c>
    </row>
    <row r="108" spans="1:7" ht="39.950000000000003" customHeight="1" x14ac:dyDescent="0.2">
      <c r="A108" s="45" t="s">
        <v>227</v>
      </c>
      <c r="B108" s="11" t="s">
        <v>248</v>
      </c>
      <c r="C108" s="36" t="s">
        <v>249</v>
      </c>
      <c r="D108" s="13" t="s">
        <v>250</v>
      </c>
      <c r="E108" s="14" t="s">
        <v>478</v>
      </c>
      <c r="F108" s="52">
        <v>2093</v>
      </c>
      <c r="G108" s="45" t="s">
        <v>227</v>
      </c>
    </row>
    <row r="109" spans="1:7" ht="39.950000000000003" customHeight="1" x14ac:dyDescent="0.2">
      <c r="A109" s="45" t="s">
        <v>227</v>
      </c>
      <c r="B109" s="11" t="s">
        <v>251</v>
      </c>
      <c r="C109" s="12" t="s">
        <v>252</v>
      </c>
      <c r="D109" s="13" t="s">
        <v>253</v>
      </c>
      <c r="E109" s="14" t="s">
        <v>479</v>
      </c>
      <c r="F109" s="52">
        <v>44</v>
      </c>
      <c r="G109" s="45" t="s">
        <v>227</v>
      </c>
    </row>
    <row r="110" spans="1:7" ht="39.950000000000003" customHeight="1" x14ac:dyDescent="0.2">
      <c r="A110" s="45" t="s">
        <v>227</v>
      </c>
      <c r="B110" s="11" t="s">
        <v>254</v>
      </c>
      <c r="C110" s="12" t="s">
        <v>255</v>
      </c>
      <c r="D110" s="13" t="s">
        <v>22</v>
      </c>
      <c r="E110" s="14" t="s">
        <v>479</v>
      </c>
      <c r="F110" s="52">
        <v>36</v>
      </c>
      <c r="G110" s="45" t="s">
        <v>227</v>
      </c>
    </row>
    <row r="111" spans="1:7" ht="39.950000000000003" customHeight="1" thickBot="1" x14ac:dyDescent="0.25">
      <c r="A111" s="50" t="s">
        <v>227</v>
      </c>
      <c r="B111" s="37" t="s">
        <v>256</v>
      </c>
      <c r="C111" s="38" t="s">
        <v>257</v>
      </c>
      <c r="D111" s="28" t="s">
        <v>22</v>
      </c>
      <c r="E111" s="29" t="s">
        <v>478</v>
      </c>
      <c r="F111" s="55">
        <v>251</v>
      </c>
      <c r="G111" s="50" t="s">
        <v>227</v>
      </c>
    </row>
    <row r="112" spans="1:7" ht="39.950000000000003" customHeight="1" thickBot="1" x14ac:dyDescent="0.25">
      <c r="A112" s="41" t="s">
        <v>487</v>
      </c>
      <c r="B112" s="7" t="s">
        <v>258</v>
      </c>
      <c r="C112" s="8" t="s">
        <v>259</v>
      </c>
      <c r="D112" s="9" t="s">
        <v>260</v>
      </c>
      <c r="E112" s="10" t="s">
        <v>481</v>
      </c>
      <c r="F112" s="51">
        <v>198</v>
      </c>
      <c r="G112" s="41" t="s">
        <v>487</v>
      </c>
    </row>
    <row r="113" spans="1:7" ht="39.950000000000003" customHeight="1" thickBot="1" x14ac:dyDescent="0.25">
      <c r="A113" s="41" t="s">
        <v>487</v>
      </c>
      <c r="B113" s="11" t="s">
        <v>261</v>
      </c>
      <c r="C113" s="12" t="s">
        <v>262</v>
      </c>
      <c r="D113" s="13" t="s">
        <v>263</v>
      </c>
      <c r="E113" s="14" t="s">
        <v>477</v>
      </c>
      <c r="F113" s="52">
        <v>161</v>
      </c>
      <c r="G113" s="41" t="s">
        <v>487</v>
      </c>
    </row>
    <row r="114" spans="1:7" ht="39.950000000000003" customHeight="1" thickBot="1" x14ac:dyDescent="0.25">
      <c r="A114" s="41" t="s">
        <v>487</v>
      </c>
      <c r="B114" s="33">
        <v>82000247</v>
      </c>
      <c r="C114" s="12" t="s">
        <v>264</v>
      </c>
      <c r="D114" s="13" t="s">
        <v>263</v>
      </c>
      <c r="E114" s="14" t="s">
        <v>477</v>
      </c>
      <c r="F114" s="52">
        <v>161</v>
      </c>
      <c r="G114" s="41" t="s">
        <v>487</v>
      </c>
    </row>
    <row r="115" spans="1:7" ht="39.950000000000003" customHeight="1" thickBot="1" x14ac:dyDescent="0.25">
      <c r="A115" s="41" t="s">
        <v>487</v>
      </c>
      <c r="B115" s="11" t="s">
        <v>265</v>
      </c>
      <c r="C115" s="12" t="s">
        <v>266</v>
      </c>
      <c r="D115" s="13" t="s">
        <v>263</v>
      </c>
      <c r="E115" s="14" t="s">
        <v>477</v>
      </c>
      <c r="F115" s="52">
        <v>161</v>
      </c>
      <c r="G115" s="41" t="s">
        <v>487</v>
      </c>
    </row>
    <row r="116" spans="1:7" ht="39.950000000000003" customHeight="1" thickBot="1" x14ac:dyDescent="0.25">
      <c r="A116" s="41" t="s">
        <v>487</v>
      </c>
      <c r="B116" s="11" t="s">
        <v>267</v>
      </c>
      <c r="C116" s="12" t="s">
        <v>268</v>
      </c>
      <c r="D116" s="13" t="s">
        <v>263</v>
      </c>
      <c r="E116" s="14" t="s">
        <v>477</v>
      </c>
      <c r="F116" s="52">
        <v>161</v>
      </c>
      <c r="G116" s="41" t="s">
        <v>487</v>
      </c>
    </row>
    <row r="117" spans="1:7" ht="39.950000000000003" customHeight="1" thickBot="1" x14ac:dyDescent="0.25">
      <c r="A117" s="41" t="s">
        <v>487</v>
      </c>
      <c r="B117" s="11" t="s">
        <v>269</v>
      </c>
      <c r="C117" s="12" t="s">
        <v>270</v>
      </c>
      <c r="D117" s="13" t="s">
        <v>263</v>
      </c>
      <c r="E117" s="14" t="s">
        <v>477</v>
      </c>
      <c r="F117" s="52">
        <v>161</v>
      </c>
      <c r="G117" s="41" t="s">
        <v>487</v>
      </c>
    </row>
    <row r="118" spans="1:7" ht="39.950000000000003" customHeight="1" thickBot="1" x14ac:dyDescent="0.25">
      <c r="A118" s="41" t="s">
        <v>487</v>
      </c>
      <c r="B118" s="11" t="s">
        <v>271</v>
      </c>
      <c r="C118" s="12" t="s">
        <v>272</v>
      </c>
      <c r="D118" s="13" t="s">
        <v>263</v>
      </c>
      <c r="E118" s="14" t="s">
        <v>477</v>
      </c>
      <c r="F118" s="52">
        <v>161</v>
      </c>
      <c r="G118" s="41" t="s">
        <v>487</v>
      </c>
    </row>
    <row r="119" spans="1:7" ht="39.950000000000003" customHeight="1" thickBot="1" x14ac:dyDescent="0.25">
      <c r="A119" s="41" t="s">
        <v>487</v>
      </c>
      <c r="B119" s="11" t="s">
        <v>273</v>
      </c>
      <c r="C119" s="12" t="s">
        <v>274</v>
      </c>
      <c r="D119" s="13" t="s">
        <v>275</v>
      </c>
      <c r="E119" s="14" t="s">
        <v>479</v>
      </c>
      <c r="F119" s="52">
        <v>144</v>
      </c>
      <c r="G119" s="41" t="s">
        <v>487</v>
      </c>
    </row>
    <row r="120" spans="1:7" ht="39.950000000000003" customHeight="1" thickBot="1" x14ac:dyDescent="0.25">
      <c r="A120" s="41" t="s">
        <v>487</v>
      </c>
      <c r="B120" s="11" t="s">
        <v>276</v>
      </c>
      <c r="C120" s="12" t="s">
        <v>277</v>
      </c>
      <c r="D120" s="13" t="s">
        <v>275</v>
      </c>
      <c r="E120" s="14" t="s">
        <v>479</v>
      </c>
      <c r="F120" s="52">
        <v>144</v>
      </c>
      <c r="G120" s="41" t="s">
        <v>487</v>
      </c>
    </row>
    <row r="121" spans="1:7" ht="39.950000000000003" customHeight="1" thickBot="1" x14ac:dyDescent="0.25">
      <c r="A121" s="41" t="s">
        <v>487</v>
      </c>
      <c r="B121" s="11" t="s">
        <v>491</v>
      </c>
      <c r="C121" s="36" t="s">
        <v>278</v>
      </c>
      <c r="D121" s="13" t="s">
        <v>279</v>
      </c>
      <c r="E121" s="14" t="s">
        <v>481</v>
      </c>
      <c r="F121" s="52">
        <v>254</v>
      </c>
      <c r="G121" s="41" t="s">
        <v>487</v>
      </c>
    </row>
    <row r="122" spans="1:7" ht="39.950000000000003" customHeight="1" thickBot="1" x14ac:dyDescent="0.25">
      <c r="A122" s="41" t="s">
        <v>487</v>
      </c>
      <c r="B122" s="11" t="s">
        <v>280</v>
      </c>
      <c r="C122" s="12" t="s">
        <v>281</v>
      </c>
      <c r="D122" s="13" t="s">
        <v>260</v>
      </c>
      <c r="E122" s="14" t="s">
        <v>486</v>
      </c>
      <c r="F122" s="52">
        <v>222</v>
      </c>
      <c r="G122" s="41" t="s">
        <v>487</v>
      </c>
    </row>
    <row r="123" spans="1:7" ht="39.950000000000003" customHeight="1" thickBot="1" x14ac:dyDescent="0.25">
      <c r="A123" s="41" t="s">
        <v>487</v>
      </c>
      <c r="B123" s="11" t="s">
        <v>282</v>
      </c>
      <c r="C123" s="12" t="s">
        <v>283</v>
      </c>
      <c r="D123" s="13" t="s">
        <v>260</v>
      </c>
      <c r="E123" s="14" t="s">
        <v>481</v>
      </c>
      <c r="F123" s="52">
        <v>395</v>
      </c>
      <c r="G123" s="41" t="s">
        <v>487</v>
      </c>
    </row>
    <row r="124" spans="1:7" ht="39.950000000000003" customHeight="1" thickBot="1" x14ac:dyDescent="0.25">
      <c r="A124" s="41" t="s">
        <v>487</v>
      </c>
      <c r="B124" s="11" t="s">
        <v>284</v>
      </c>
      <c r="C124" s="12" t="s">
        <v>285</v>
      </c>
      <c r="D124" s="13" t="s">
        <v>260</v>
      </c>
      <c r="E124" s="14" t="s">
        <v>481</v>
      </c>
      <c r="F124" s="52">
        <v>224</v>
      </c>
      <c r="G124" s="41" t="s">
        <v>487</v>
      </c>
    </row>
    <row r="125" spans="1:7" ht="39.950000000000003" customHeight="1" thickBot="1" x14ac:dyDescent="0.25">
      <c r="A125" s="41" t="s">
        <v>487</v>
      </c>
      <c r="B125" s="11" t="s">
        <v>286</v>
      </c>
      <c r="C125" s="12" t="s">
        <v>287</v>
      </c>
      <c r="D125" s="13" t="s">
        <v>260</v>
      </c>
      <c r="E125" s="14" t="s">
        <v>486</v>
      </c>
      <c r="F125" s="52">
        <v>217</v>
      </c>
      <c r="G125" s="41" t="s">
        <v>487</v>
      </c>
    </row>
    <row r="126" spans="1:7" ht="39.950000000000003" customHeight="1" thickBot="1" x14ac:dyDescent="0.25">
      <c r="A126" s="41" t="s">
        <v>487</v>
      </c>
      <c r="B126" s="11" t="s">
        <v>288</v>
      </c>
      <c r="C126" s="12" t="s">
        <v>289</v>
      </c>
      <c r="D126" s="13" t="s">
        <v>260</v>
      </c>
      <c r="E126" s="14" t="s">
        <v>477</v>
      </c>
      <c r="F126" s="52">
        <v>161</v>
      </c>
      <c r="G126" s="41" t="s">
        <v>487</v>
      </c>
    </row>
    <row r="127" spans="1:7" ht="39.950000000000003" customHeight="1" thickBot="1" x14ac:dyDescent="0.25">
      <c r="A127" s="41" t="s">
        <v>487</v>
      </c>
      <c r="B127" s="11" t="s">
        <v>290</v>
      </c>
      <c r="C127" s="12" t="s">
        <v>291</v>
      </c>
      <c r="D127" s="13" t="s">
        <v>260</v>
      </c>
      <c r="E127" s="14" t="s">
        <v>481</v>
      </c>
      <c r="F127" s="52">
        <v>144</v>
      </c>
      <c r="G127" s="41" t="s">
        <v>487</v>
      </c>
    </row>
    <row r="128" spans="1:7" ht="39.950000000000003" customHeight="1" thickBot="1" x14ac:dyDescent="0.25">
      <c r="A128" s="41" t="s">
        <v>487</v>
      </c>
      <c r="B128" s="11" t="s">
        <v>292</v>
      </c>
      <c r="C128" s="12" t="s">
        <v>293</v>
      </c>
      <c r="D128" s="13" t="s">
        <v>294</v>
      </c>
      <c r="E128" s="14" t="s">
        <v>478</v>
      </c>
      <c r="F128" s="52">
        <v>232</v>
      </c>
      <c r="G128" s="41" t="s">
        <v>487</v>
      </c>
    </row>
    <row r="129" spans="1:7" ht="39.950000000000003" customHeight="1" thickBot="1" x14ac:dyDescent="0.25">
      <c r="A129" s="41" t="s">
        <v>487</v>
      </c>
      <c r="B129" s="11" t="s">
        <v>295</v>
      </c>
      <c r="C129" s="12" t="s">
        <v>296</v>
      </c>
      <c r="D129" s="13" t="s">
        <v>260</v>
      </c>
      <c r="E129" s="14" t="s">
        <v>481</v>
      </c>
      <c r="F129" s="52">
        <v>256</v>
      </c>
      <c r="G129" s="41" t="s">
        <v>487</v>
      </c>
    </row>
    <row r="130" spans="1:7" ht="39.950000000000003" customHeight="1" thickBot="1" x14ac:dyDescent="0.25">
      <c r="A130" s="41" t="s">
        <v>487</v>
      </c>
      <c r="B130" s="11" t="s">
        <v>297</v>
      </c>
      <c r="C130" s="12" t="s">
        <v>298</v>
      </c>
      <c r="D130" s="13" t="s">
        <v>260</v>
      </c>
      <c r="E130" s="14" t="s">
        <v>481</v>
      </c>
      <c r="F130" s="52">
        <v>256</v>
      </c>
      <c r="G130" s="41" t="s">
        <v>487</v>
      </c>
    </row>
    <row r="131" spans="1:7" ht="39.950000000000003" customHeight="1" thickBot="1" x14ac:dyDescent="0.25">
      <c r="A131" s="41" t="s">
        <v>487</v>
      </c>
      <c r="B131" s="11" t="s">
        <v>299</v>
      </c>
      <c r="C131" s="12" t="s">
        <v>300</v>
      </c>
      <c r="D131" s="13" t="s">
        <v>14</v>
      </c>
      <c r="E131" s="14" t="s">
        <v>478</v>
      </c>
      <c r="F131" s="52">
        <v>73</v>
      </c>
      <c r="G131" s="41" t="s">
        <v>487</v>
      </c>
    </row>
    <row r="132" spans="1:7" ht="39.950000000000003" customHeight="1" thickBot="1" x14ac:dyDescent="0.25">
      <c r="A132" s="41" t="s">
        <v>487</v>
      </c>
      <c r="B132" s="11" t="s">
        <v>301</v>
      </c>
      <c r="C132" s="12" t="s">
        <v>302</v>
      </c>
      <c r="D132" s="13" t="s">
        <v>303</v>
      </c>
      <c r="E132" s="14" t="s">
        <v>478</v>
      </c>
      <c r="F132" s="52">
        <v>73</v>
      </c>
      <c r="G132" s="41" t="s">
        <v>487</v>
      </c>
    </row>
    <row r="133" spans="1:7" ht="39.950000000000003" customHeight="1" thickBot="1" x14ac:dyDescent="0.25">
      <c r="A133" s="41" t="s">
        <v>487</v>
      </c>
      <c r="B133" s="11" t="s">
        <v>304</v>
      </c>
      <c r="C133" s="12" t="s">
        <v>305</v>
      </c>
      <c r="D133" s="13" t="s">
        <v>14</v>
      </c>
      <c r="E133" s="14" t="s">
        <v>478</v>
      </c>
      <c r="F133" s="52">
        <v>73</v>
      </c>
      <c r="G133" s="41" t="s">
        <v>487</v>
      </c>
    </row>
    <row r="134" spans="1:7" ht="39.950000000000003" customHeight="1" thickBot="1" x14ac:dyDescent="0.25">
      <c r="A134" s="41" t="s">
        <v>487</v>
      </c>
      <c r="B134" s="11" t="s">
        <v>306</v>
      </c>
      <c r="C134" s="12" t="s">
        <v>307</v>
      </c>
      <c r="D134" s="13" t="s">
        <v>14</v>
      </c>
      <c r="E134" s="14" t="s">
        <v>478</v>
      </c>
      <c r="F134" s="52">
        <v>73</v>
      </c>
      <c r="G134" s="41" t="s">
        <v>487</v>
      </c>
    </row>
    <row r="135" spans="1:7" ht="39.950000000000003" customHeight="1" thickBot="1" x14ac:dyDescent="0.25">
      <c r="A135" s="41" t="s">
        <v>487</v>
      </c>
      <c r="B135" s="11" t="s">
        <v>308</v>
      </c>
      <c r="C135" s="12" t="s">
        <v>309</v>
      </c>
      <c r="D135" s="13" t="s">
        <v>310</v>
      </c>
      <c r="E135" s="14" t="s">
        <v>477</v>
      </c>
      <c r="F135" s="52">
        <v>212</v>
      </c>
      <c r="G135" s="41" t="s">
        <v>487</v>
      </c>
    </row>
    <row r="136" spans="1:7" ht="39.950000000000003" customHeight="1" thickBot="1" x14ac:dyDescent="0.25">
      <c r="A136" s="41" t="s">
        <v>487</v>
      </c>
      <c r="B136" s="11" t="s">
        <v>311</v>
      </c>
      <c r="C136" s="12" t="s">
        <v>312</v>
      </c>
      <c r="D136" s="13" t="s">
        <v>310</v>
      </c>
      <c r="E136" s="14" t="s">
        <v>477</v>
      </c>
      <c r="F136" s="52">
        <v>144</v>
      </c>
      <c r="G136" s="41" t="s">
        <v>487</v>
      </c>
    </row>
    <row r="137" spans="1:7" ht="39.950000000000003" customHeight="1" thickBot="1" x14ac:dyDescent="0.25">
      <c r="A137" s="41" t="s">
        <v>487</v>
      </c>
      <c r="B137" s="11" t="s">
        <v>313</v>
      </c>
      <c r="C137" s="12" t="s">
        <v>314</v>
      </c>
      <c r="D137" s="13" t="s">
        <v>310</v>
      </c>
      <c r="E137" s="14" t="s">
        <v>477</v>
      </c>
      <c r="F137" s="52">
        <v>212</v>
      </c>
      <c r="G137" s="41" t="s">
        <v>487</v>
      </c>
    </row>
    <row r="138" spans="1:7" ht="39.950000000000003" customHeight="1" thickBot="1" x14ac:dyDescent="0.25">
      <c r="A138" s="41" t="s">
        <v>487</v>
      </c>
      <c r="B138" s="11" t="s">
        <v>315</v>
      </c>
      <c r="C138" s="12" t="s">
        <v>316</v>
      </c>
      <c r="D138" s="13" t="s">
        <v>310</v>
      </c>
      <c r="E138" s="14" t="s">
        <v>477</v>
      </c>
      <c r="F138" s="52">
        <v>144</v>
      </c>
      <c r="G138" s="41" t="s">
        <v>487</v>
      </c>
    </row>
    <row r="139" spans="1:7" ht="39.950000000000003" customHeight="1" thickBot="1" x14ac:dyDescent="0.25">
      <c r="A139" s="41" t="s">
        <v>487</v>
      </c>
      <c r="B139" s="11" t="s">
        <v>317</v>
      </c>
      <c r="C139" s="12" t="s">
        <v>318</v>
      </c>
      <c r="D139" s="13" t="s">
        <v>22</v>
      </c>
      <c r="E139" s="14" t="s">
        <v>478</v>
      </c>
      <c r="F139" s="52">
        <v>78</v>
      </c>
      <c r="G139" s="41" t="s">
        <v>487</v>
      </c>
    </row>
    <row r="140" spans="1:7" ht="39.950000000000003" customHeight="1" thickBot="1" x14ac:dyDescent="0.25">
      <c r="A140" s="41" t="s">
        <v>487</v>
      </c>
      <c r="B140" s="11" t="s">
        <v>319</v>
      </c>
      <c r="C140" s="12" t="s">
        <v>320</v>
      </c>
      <c r="D140" s="13" t="s">
        <v>321</v>
      </c>
      <c r="E140" s="14" t="s">
        <v>477</v>
      </c>
      <c r="F140" s="52">
        <v>161</v>
      </c>
      <c r="G140" s="41" t="s">
        <v>487</v>
      </c>
    </row>
    <row r="141" spans="1:7" ht="39.950000000000003" customHeight="1" thickBot="1" x14ac:dyDescent="0.25">
      <c r="A141" s="41" t="s">
        <v>487</v>
      </c>
      <c r="B141" s="11" t="s">
        <v>322</v>
      </c>
      <c r="C141" s="12" t="s">
        <v>323</v>
      </c>
      <c r="D141" s="13" t="s">
        <v>321</v>
      </c>
      <c r="E141" s="14" t="s">
        <v>477</v>
      </c>
      <c r="F141" s="52">
        <v>161</v>
      </c>
      <c r="G141" s="41" t="s">
        <v>487</v>
      </c>
    </row>
    <row r="142" spans="1:7" ht="39.950000000000003" customHeight="1" thickBot="1" x14ac:dyDescent="0.25">
      <c r="A142" s="41" t="s">
        <v>487</v>
      </c>
      <c r="B142" s="11" t="s">
        <v>324</v>
      </c>
      <c r="C142" s="12" t="s">
        <v>325</v>
      </c>
      <c r="D142" s="13" t="s">
        <v>326</v>
      </c>
      <c r="E142" s="14" t="s">
        <v>481</v>
      </c>
      <c r="F142" s="52">
        <v>198</v>
      </c>
      <c r="G142" s="41" t="s">
        <v>487</v>
      </c>
    </row>
    <row r="143" spans="1:7" ht="39.950000000000003" customHeight="1" thickBot="1" x14ac:dyDescent="0.25">
      <c r="A143" s="41" t="s">
        <v>487</v>
      </c>
      <c r="B143" s="11" t="s">
        <v>327</v>
      </c>
      <c r="C143" s="12" t="s">
        <v>328</v>
      </c>
      <c r="D143" s="13" t="s">
        <v>329</v>
      </c>
      <c r="E143" s="14" t="s">
        <v>481</v>
      </c>
      <c r="F143" s="52">
        <v>410</v>
      </c>
      <c r="G143" s="41" t="s">
        <v>487</v>
      </c>
    </row>
    <row r="144" spans="1:7" ht="39.950000000000003" customHeight="1" thickBot="1" x14ac:dyDescent="0.25">
      <c r="A144" s="41" t="s">
        <v>487</v>
      </c>
      <c r="B144" s="11" t="s">
        <v>330</v>
      </c>
      <c r="C144" s="12" t="s">
        <v>331</v>
      </c>
      <c r="D144" s="13" t="s">
        <v>329</v>
      </c>
      <c r="E144" s="14" t="s">
        <v>481</v>
      </c>
      <c r="F144" s="52">
        <v>214</v>
      </c>
      <c r="G144" s="41" t="s">
        <v>487</v>
      </c>
    </row>
    <row r="145" spans="1:7" ht="39.950000000000003" customHeight="1" thickBot="1" x14ac:dyDescent="0.25">
      <c r="A145" s="41" t="s">
        <v>487</v>
      </c>
      <c r="B145" s="11" t="s">
        <v>332</v>
      </c>
      <c r="C145" s="12" t="s">
        <v>333</v>
      </c>
      <c r="D145" s="13" t="s">
        <v>334</v>
      </c>
      <c r="E145" s="14" t="s">
        <v>478</v>
      </c>
      <c r="F145" s="52">
        <v>361</v>
      </c>
      <c r="G145" s="41" t="s">
        <v>487</v>
      </c>
    </row>
    <row r="146" spans="1:7" ht="39.950000000000003" customHeight="1" thickBot="1" x14ac:dyDescent="0.25">
      <c r="A146" s="41" t="s">
        <v>487</v>
      </c>
      <c r="B146" s="11" t="s">
        <v>335</v>
      </c>
      <c r="C146" s="12" t="s">
        <v>336</v>
      </c>
      <c r="D146" s="13" t="s">
        <v>334</v>
      </c>
      <c r="E146" s="14" t="s">
        <v>478</v>
      </c>
      <c r="F146" s="52">
        <v>186</v>
      </c>
      <c r="G146" s="41" t="s">
        <v>487</v>
      </c>
    </row>
    <row r="147" spans="1:7" ht="39.950000000000003" customHeight="1" thickBot="1" x14ac:dyDescent="0.25">
      <c r="A147" s="41" t="s">
        <v>487</v>
      </c>
      <c r="B147" s="11" t="s">
        <v>492</v>
      </c>
      <c r="C147" s="12" t="s">
        <v>337</v>
      </c>
      <c r="D147" s="13" t="s">
        <v>338</v>
      </c>
      <c r="E147" s="14" t="s">
        <v>486</v>
      </c>
      <c r="F147" s="52">
        <v>75</v>
      </c>
      <c r="G147" s="41" t="s">
        <v>487</v>
      </c>
    </row>
    <row r="148" spans="1:7" ht="39.950000000000003" customHeight="1" thickBot="1" x14ac:dyDescent="0.25">
      <c r="A148" s="41" t="s">
        <v>487</v>
      </c>
      <c r="B148" s="11" t="s">
        <v>493</v>
      </c>
      <c r="C148" s="12" t="s">
        <v>339</v>
      </c>
      <c r="D148" s="13" t="s">
        <v>338</v>
      </c>
      <c r="E148" s="14" t="s">
        <v>486</v>
      </c>
      <c r="F148" s="52">
        <v>360</v>
      </c>
      <c r="G148" s="41" t="s">
        <v>487</v>
      </c>
    </row>
    <row r="149" spans="1:7" ht="39.950000000000003" customHeight="1" thickBot="1" x14ac:dyDescent="0.25">
      <c r="A149" s="41" t="s">
        <v>487</v>
      </c>
      <c r="B149" s="11" t="s">
        <v>340</v>
      </c>
      <c r="C149" s="36" t="s">
        <v>341</v>
      </c>
      <c r="D149" s="13" t="s">
        <v>230</v>
      </c>
      <c r="E149" s="14" t="s">
        <v>478</v>
      </c>
      <c r="F149" s="52">
        <v>428</v>
      </c>
      <c r="G149" s="41" t="s">
        <v>487</v>
      </c>
    </row>
    <row r="150" spans="1:7" ht="39.950000000000003" customHeight="1" thickBot="1" x14ac:dyDescent="0.25">
      <c r="A150" s="41" t="s">
        <v>487</v>
      </c>
      <c r="B150" s="11" t="s">
        <v>342</v>
      </c>
      <c r="C150" s="12" t="s">
        <v>343</v>
      </c>
      <c r="D150" s="13" t="s">
        <v>19</v>
      </c>
      <c r="E150" s="14" t="s">
        <v>478</v>
      </c>
      <c r="F150" s="52">
        <v>8</v>
      </c>
      <c r="G150" s="41" t="s">
        <v>487</v>
      </c>
    </row>
    <row r="151" spans="1:7" ht="39.950000000000003" customHeight="1" thickBot="1" x14ac:dyDescent="0.25">
      <c r="A151" s="41" t="s">
        <v>487</v>
      </c>
      <c r="B151" s="11" t="s">
        <v>344</v>
      </c>
      <c r="C151" s="36" t="s">
        <v>345</v>
      </c>
      <c r="D151" s="13" t="s">
        <v>346</v>
      </c>
      <c r="E151" s="14" t="s">
        <v>481</v>
      </c>
      <c r="F151" s="52">
        <v>622</v>
      </c>
      <c r="G151" s="41" t="s">
        <v>487</v>
      </c>
    </row>
    <row r="152" spans="1:7" ht="39.950000000000003" customHeight="1" thickBot="1" x14ac:dyDescent="0.25">
      <c r="A152" s="41" t="s">
        <v>487</v>
      </c>
      <c r="B152" s="11" t="s">
        <v>347</v>
      </c>
      <c r="C152" s="12" t="s">
        <v>348</v>
      </c>
      <c r="D152" s="13" t="s">
        <v>310</v>
      </c>
      <c r="E152" s="14" t="s">
        <v>479</v>
      </c>
      <c r="F152" s="52">
        <v>144</v>
      </c>
      <c r="G152" s="41" t="s">
        <v>487</v>
      </c>
    </row>
    <row r="153" spans="1:7" ht="39.950000000000003" customHeight="1" thickBot="1" x14ac:dyDescent="0.25">
      <c r="A153" s="41" t="s">
        <v>487</v>
      </c>
      <c r="B153" s="11" t="s">
        <v>349</v>
      </c>
      <c r="C153" s="12" t="s">
        <v>350</v>
      </c>
      <c r="D153" s="13" t="s">
        <v>329</v>
      </c>
      <c r="E153" s="14" t="s">
        <v>481</v>
      </c>
      <c r="F153" s="52">
        <v>521</v>
      </c>
      <c r="G153" s="41" t="s">
        <v>487</v>
      </c>
    </row>
    <row r="154" spans="1:7" ht="39.950000000000003" customHeight="1" thickBot="1" x14ac:dyDescent="0.25">
      <c r="A154" s="41" t="s">
        <v>487</v>
      </c>
      <c r="B154" s="11" t="s">
        <v>351</v>
      </c>
      <c r="C154" s="12" t="s">
        <v>352</v>
      </c>
      <c r="D154" s="13" t="s">
        <v>329</v>
      </c>
      <c r="E154" s="14" t="s">
        <v>481</v>
      </c>
      <c r="F154" s="52">
        <v>521</v>
      </c>
      <c r="G154" s="41" t="s">
        <v>487</v>
      </c>
    </row>
    <row r="155" spans="1:7" ht="39.950000000000003" customHeight="1" thickBot="1" x14ac:dyDescent="0.25">
      <c r="A155" s="41" t="s">
        <v>487</v>
      </c>
      <c r="B155" s="11" t="s">
        <v>353</v>
      </c>
      <c r="C155" s="12" t="s">
        <v>354</v>
      </c>
      <c r="D155" s="13" t="s">
        <v>355</v>
      </c>
      <c r="E155" s="14" t="s">
        <v>477</v>
      </c>
      <c r="F155" s="52">
        <v>161</v>
      </c>
      <c r="G155" s="41" t="s">
        <v>487</v>
      </c>
    </row>
    <row r="156" spans="1:7" ht="39.950000000000003" customHeight="1" thickBot="1" x14ac:dyDescent="0.25">
      <c r="A156" s="41" t="s">
        <v>487</v>
      </c>
      <c r="B156" s="11" t="s">
        <v>356</v>
      </c>
      <c r="C156" s="12" t="s">
        <v>357</v>
      </c>
      <c r="D156" s="13" t="s">
        <v>358</v>
      </c>
      <c r="E156" s="14" t="s">
        <v>477</v>
      </c>
      <c r="F156" s="52">
        <v>333</v>
      </c>
      <c r="G156" s="41" t="s">
        <v>487</v>
      </c>
    </row>
    <row r="157" spans="1:7" ht="39.950000000000003" customHeight="1" thickBot="1" x14ac:dyDescent="0.25">
      <c r="A157" s="41" t="s">
        <v>487</v>
      </c>
      <c r="B157" s="11" t="s">
        <v>359</v>
      </c>
      <c r="C157" s="12" t="s">
        <v>360</v>
      </c>
      <c r="D157" s="13" t="s">
        <v>355</v>
      </c>
      <c r="E157" s="14" t="s">
        <v>477</v>
      </c>
      <c r="F157" s="52">
        <v>161</v>
      </c>
      <c r="G157" s="41" t="s">
        <v>487</v>
      </c>
    </row>
    <row r="158" spans="1:7" ht="39.950000000000003" customHeight="1" thickBot="1" x14ac:dyDescent="0.25">
      <c r="A158" s="41" t="s">
        <v>487</v>
      </c>
      <c r="B158" s="11" t="s">
        <v>361</v>
      </c>
      <c r="C158" s="12" t="s">
        <v>362</v>
      </c>
      <c r="D158" s="13" t="s">
        <v>358</v>
      </c>
      <c r="E158" s="14" t="s">
        <v>477</v>
      </c>
      <c r="F158" s="52">
        <v>333</v>
      </c>
      <c r="G158" s="41" t="s">
        <v>487</v>
      </c>
    </row>
    <row r="159" spans="1:7" ht="39.950000000000003" customHeight="1" thickBot="1" x14ac:dyDescent="0.25">
      <c r="A159" s="41" t="s">
        <v>487</v>
      </c>
      <c r="B159" s="11" t="s">
        <v>363</v>
      </c>
      <c r="C159" s="12" t="s">
        <v>364</v>
      </c>
      <c r="D159" s="13" t="s">
        <v>365</v>
      </c>
      <c r="E159" s="14" t="s">
        <v>481</v>
      </c>
      <c r="F159" s="52">
        <v>322</v>
      </c>
      <c r="G159" s="41" t="s">
        <v>487</v>
      </c>
    </row>
    <row r="160" spans="1:7" ht="39.950000000000003" customHeight="1" thickBot="1" x14ac:dyDescent="0.25">
      <c r="A160" s="41" t="s">
        <v>487</v>
      </c>
      <c r="B160" s="33">
        <v>82001707</v>
      </c>
      <c r="C160" s="12" t="s">
        <v>366</v>
      </c>
      <c r="D160" s="13" t="s">
        <v>355</v>
      </c>
      <c r="E160" s="14" t="s">
        <v>478</v>
      </c>
      <c r="F160" s="52">
        <v>64</v>
      </c>
      <c r="G160" s="41" t="s">
        <v>487</v>
      </c>
    </row>
    <row r="161" spans="1:7" ht="39.950000000000003" customHeight="1" thickBot="1" x14ac:dyDescent="0.25">
      <c r="A161" s="41" t="s">
        <v>487</v>
      </c>
      <c r="B161" s="16">
        <v>82001715</v>
      </c>
      <c r="C161" s="17" t="s">
        <v>367</v>
      </c>
      <c r="D161" s="18" t="s">
        <v>355</v>
      </c>
      <c r="E161" s="19" t="s">
        <v>478</v>
      </c>
      <c r="F161" s="53">
        <v>64</v>
      </c>
      <c r="G161" s="41" t="s">
        <v>487</v>
      </c>
    </row>
    <row r="162" spans="1:7" ht="39.950000000000003" customHeight="1" x14ac:dyDescent="0.2">
      <c r="A162" s="49" t="s">
        <v>488</v>
      </c>
      <c r="B162" s="21" t="s">
        <v>494</v>
      </c>
      <c r="C162" s="39" t="s">
        <v>368</v>
      </c>
      <c r="D162" s="23" t="s">
        <v>22</v>
      </c>
      <c r="E162" s="24" t="s">
        <v>478</v>
      </c>
      <c r="F162" s="54">
        <v>157</v>
      </c>
      <c r="G162" s="49" t="s">
        <v>488</v>
      </c>
    </row>
    <row r="163" spans="1:7" ht="39.950000000000003" customHeight="1" x14ac:dyDescent="0.2">
      <c r="A163" s="49" t="s">
        <v>488</v>
      </c>
      <c r="B163" s="11" t="s">
        <v>369</v>
      </c>
      <c r="C163" s="36" t="s">
        <v>370</v>
      </c>
      <c r="D163" s="13" t="s">
        <v>371</v>
      </c>
      <c r="E163" s="14" t="s">
        <v>481</v>
      </c>
      <c r="F163" s="52">
        <v>212</v>
      </c>
      <c r="G163" s="49" t="s">
        <v>488</v>
      </c>
    </row>
    <row r="164" spans="1:7" ht="39.950000000000003" customHeight="1" x14ac:dyDescent="0.2">
      <c r="A164" s="49" t="s">
        <v>488</v>
      </c>
      <c r="B164" s="11" t="s">
        <v>372</v>
      </c>
      <c r="C164" s="36" t="s">
        <v>373</v>
      </c>
      <c r="D164" s="13" t="s">
        <v>22</v>
      </c>
      <c r="E164" s="14" t="s">
        <v>481</v>
      </c>
      <c r="F164" s="52">
        <v>212</v>
      </c>
      <c r="G164" s="49" t="s">
        <v>488</v>
      </c>
    </row>
    <row r="165" spans="1:7" ht="39.950000000000003" customHeight="1" x14ac:dyDescent="0.2">
      <c r="A165" s="49" t="s">
        <v>488</v>
      </c>
      <c r="B165" s="11" t="s">
        <v>374</v>
      </c>
      <c r="C165" s="36" t="s">
        <v>375</v>
      </c>
      <c r="D165" s="13" t="s">
        <v>371</v>
      </c>
      <c r="E165" s="14" t="s">
        <v>481</v>
      </c>
      <c r="F165" s="52">
        <v>212</v>
      </c>
      <c r="G165" s="49" t="s">
        <v>488</v>
      </c>
    </row>
    <row r="166" spans="1:7" ht="39.950000000000003" customHeight="1" x14ac:dyDescent="0.2">
      <c r="A166" s="49" t="s">
        <v>488</v>
      </c>
      <c r="B166" s="11" t="s">
        <v>376</v>
      </c>
      <c r="C166" s="36" t="s">
        <v>377</v>
      </c>
      <c r="D166" s="13" t="s">
        <v>371</v>
      </c>
      <c r="E166" s="14" t="s">
        <v>481</v>
      </c>
      <c r="F166" s="52">
        <v>212</v>
      </c>
      <c r="G166" s="49" t="s">
        <v>488</v>
      </c>
    </row>
    <row r="167" spans="1:7" ht="39.950000000000003" customHeight="1" x14ac:dyDescent="0.2">
      <c r="A167" s="49" t="s">
        <v>488</v>
      </c>
      <c r="B167" s="11" t="s">
        <v>378</v>
      </c>
      <c r="C167" s="12" t="s">
        <v>379</v>
      </c>
      <c r="D167" s="13" t="s">
        <v>380</v>
      </c>
      <c r="E167" s="14" t="s">
        <v>478</v>
      </c>
      <c r="F167" s="52">
        <v>154</v>
      </c>
      <c r="G167" s="49" t="s">
        <v>488</v>
      </c>
    </row>
    <row r="168" spans="1:7" ht="39.950000000000003" customHeight="1" x14ac:dyDescent="0.2">
      <c r="A168" s="49" t="s">
        <v>488</v>
      </c>
      <c r="B168" s="11" t="s">
        <v>381</v>
      </c>
      <c r="C168" s="12" t="s">
        <v>382</v>
      </c>
      <c r="D168" s="13" t="s">
        <v>380</v>
      </c>
      <c r="E168" s="14" t="s">
        <v>478</v>
      </c>
      <c r="F168" s="52">
        <v>154</v>
      </c>
      <c r="G168" s="49" t="s">
        <v>488</v>
      </c>
    </row>
    <row r="169" spans="1:7" ht="39.950000000000003" customHeight="1" x14ac:dyDescent="0.2">
      <c r="A169" s="49" t="s">
        <v>488</v>
      </c>
      <c r="B169" s="11" t="s">
        <v>383</v>
      </c>
      <c r="C169" s="36" t="s">
        <v>384</v>
      </c>
      <c r="D169" s="13" t="s">
        <v>380</v>
      </c>
      <c r="E169" s="14" t="s">
        <v>478</v>
      </c>
      <c r="F169" s="52">
        <v>583</v>
      </c>
      <c r="G169" s="49" t="s">
        <v>488</v>
      </c>
    </row>
    <row r="170" spans="1:7" ht="39.950000000000003" customHeight="1" x14ac:dyDescent="0.2">
      <c r="A170" s="49" t="s">
        <v>488</v>
      </c>
      <c r="B170" s="11" t="s">
        <v>385</v>
      </c>
      <c r="C170" s="36" t="s">
        <v>386</v>
      </c>
      <c r="D170" s="13" t="s">
        <v>380</v>
      </c>
      <c r="E170" s="14" t="s">
        <v>478</v>
      </c>
      <c r="F170" s="52">
        <v>2166</v>
      </c>
      <c r="G170" s="49" t="s">
        <v>488</v>
      </c>
    </row>
    <row r="171" spans="1:7" ht="39.950000000000003" customHeight="1" x14ac:dyDescent="0.2">
      <c r="A171" s="49" t="s">
        <v>488</v>
      </c>
      <c r="B171" s="11" t="s">
        <v>387</v>
      </c>
      <c r="C171" s="12" t="s">
        <v>388</v>
      </c>
      <c r="D171" s="13" t="s">
        <v>380</v>
      </c>
      <c r="E171" s="14" t="s">
        <v>478</v>
      </c>
      <c r="F171" s="52">
        <v>472</v>
      </c>
      <c r="G171" s="49" t="s">
        <v>488</v>
      </c>
    </row>
    <row r="172" spans="1:7" ht="39.950000000000003" customHeight="1" x14ac:dyDescent="0.2">
      <c r="A172" s="49" t="s">
        <v>488</v>
      </c>
      <c r="B172" s="11" t="s">
        <v>389</v>
      </c>
      <c r="C172" s="12" t="s">
        <v>390</v>
      </c>
      <c r="D172" s="13" t="s">
        <v>391</v>
      </c>
      <c r="E172" s="14" t="s">
        <v>478</v>
      </c>
      <c r="F172" s="52">
        <v>472</v>
      </c>
      <c r="G172" s="49" t="s">
        <v>488</v>
      </c>
    </row>
    <row r="173" spans="1:7" ht="39.950000000000003" customHeight="1" x14ac:dyDescent="0.2">
      <c r="A173" s="49" t="s">
        <v>488</v>
      </c>
      <c r="B173" s="11" t="s">
        <v>392</v>
      </c>
      <c r="C173" s="36" t="s">
        <v>393</v>
      </c>
      <c r="D173" s="13" t="s">
        <v>380</v>
      </c>
      <c r="E173" s="14" t="s">
        <v>478</v>
      </c>
      <c r="F173" s="52">
        <v>872</v>
      </c>
      <c r="G173" s="49" t="s">
        <v>488</v>
      </c>
    </row>
    <row r="174" spans="1:7" ht="39.950000000000003" customHeight="1" x14ac:dyDescent="0.2">
      <c r="A174" s="49" t="s">
        <v>488</v>
      </c>
      <c r="B174" s="11" t="s">
        <v>394</v>
      </c>
      <c r="C174" s="36" t="s">
        <v>395</v>
      </c>
      <c r="D174" s="13" t="s">
        <v>380</v>
      </c>
      <c r="E174" s="14" t="s">
        <v>478</v>
      </c>
      <c r="F174" s="52">
        <v>872</v>
      </c>
      <c r="G174" s="49" t="s">
        <v>488</v>
      </c>
    </row>
    <row r="175" spans="1:7" ht="39.950000000000003" customHeight="1" x14ac:dyDescent="0.2">
      <c r="A175" s="49" t="s">
        <v>488</v>
      </c>
      <c r="B175" s="11" t="s">
        <v>396</v>
      </c>
      <c r="C175" s="36" t="s">
        <v>397</v>
      </c>
      <c r="D175" s="13" t="s">
        <v>380</v>
      </c>
      <c r="E175" s="14" t="s">
        <v>478</v>
      </c>
      <c r="F175" s="52">
        <v>1343</v>
      </c>
      <c r="G175" s="49" t="s">
        <v>488</v>
      </c>
    </row>
    <row r="176" spans="1:7" ht="39.950000000000003" customHeight="1" x14ac:dyDescent="0.2">
      <c r="A176" s="49" t="s">
        <v>488</v>
      </c>
      <c r="B176" s="11" t="s">
        <v>398</v>
      </c>
      <c r="C176" s="36" t="s">
        <v>399</v>
      </c>
      <c r="D176" s="13" t="s">
        <v>400</v>
      </c>
      <c r="E176" s="14" t="s">
        <v>478</v>
      </c>
      <c r="F176" s="52">
        <v>2132</v>
      </c>
      <c r="G176" s="49" t="s">
        <v>488</v>
      </c>
    </row>
    <row r="177" spans="1:7" ht="39.950000000000003" customHeight="1" x14ac:dyDescent="0.2">
      <c r="A177" s="49" t="s">
        <v>488</v>
      </c>
      <c r="B177" s="11" t="s">
        <v>401</v>
      </c>
      <c r="C177" s="36" t="s">
        <v>402</v>
      </c>
      <c r="D177" s="13" t="s">
        <v>22</v>
      </c>
      <c r="E177" s="14" t="s">
        <v>478</v>
      </c>
      <c r="F177" s="52">
        <v>34</v>
      </c>
      <c r="G177" s="49" t="s">
        <v>488</v>
      </c>
    </row>
    <row r="178" spans="1:7" ht="39.950000000000003" customHeight="1" x14ac:dyDescent="0.2">
      <c r="A178" s="49" t="s">
        <v>488</v>
      </c>
      <c r="B178" s="11" t="s">
        <v>495</v>
      </c>
      <c r="C178" s="36" t="s">
        <v>403</v>
      </c>
      <c r="D178" s="13" t="s">
        <v>22</v>
      </c>
      <c r="E178" s="14" t="s">
        <v>478</v>
      </c>
      <c r="F178" s="52">
        <v>266</v>
      </c>
      <c r="G178" s="49" t="s">
        <v>488</v>
      </c>
    </row>
    <row r="179" spans="1:7" ht="39.950000000000003" customHeight="1" x14ac:dyDescent="0.2">
      <c r="A179" s="49" t="s">
        <v>488</v>
      </c>
      <c r="B179" s="33">
        <v>85400181</v>
      </c>
      <c r="C179" s="36" t="s">
        <v>404</v>
      </c>
      <c r="D179" s="13" t="s">
        <v>380</v>
      </c>
      <c r="E179" s="14" t="s">
        <v>478</v>
      </c>
      <c r="F179" s="52">
        <v>2166</v>
      </c>
      <c r="G179" s="49" t="s">
        <v>488</v>
      </c>
    </row>
    <row r="180" spans="1:7" ht="39.950000000000003" customHeight="1" x14ac:dyDescent="0.2">
      <c r="A180" s="49" t="s">
        <v>488</v>
      </c>
      <c r="B180" s="11" t="s">
        <v>496</v>
      </c>
      <c r="C180" s="36" t="s">
        <v>405</v>
      </c>
      <c r="D180" s="13" t="s">
        <v>22</v>
      </c>
      <c r="E180" s="14" t="s">
        <v>478</v>
      </c>
      <c r="F180" s="52">
        <v>709</v>
      </c>
      <c r="G180" s="49" t="s">
        <v>488</v>
      </c>
    </row>
    <row r="181" spans="1:7" ht="39.950000000000003" customHeight="1" x14ac:dyDescent="0.2">
      <c r="A181" s="49" t="s">
        <v>488</v>
      </c>
      <c r="B181" s="33">
        <v>85400190</v>
      </c>
      <c r="C181" s="36" t="s">
        <v>406</v>
      </c>
      <c r="D181" s="13" t="s">
        <v>159</v>
      </c>
      <c r="E181" s="14" t="s">
        <v>478</v>
      </c>
      <c r="F181" s="52">
        <v>847</v>
      </c>
      <c r="G181" s="49" t="s">
        <v>488</v>
      </c>
    </row>
    <row r="182" spans="1:7" ht="39.950000000000003" customHeight="1" x14ac:dyDescent="0.2">
      <c r="A182" s="49" t="s">
        <v>488</v>
      </c>
      <c r="B182" s="11" t="s">
        <v>407</v>
      </c>
      <c r="C182" s="12" t="s">
        <v>408</v>
      </c>
      <c r="D182" s="13" t="s">
        <v>409</v>
      </c>
      <c r="E182" s="14" t="s">
        <v>478</v>
      </c>
      <c r="F182" s="52">
        <v>134</v>
      </c>
      <c r="G182" s="49" t="s">
        <v>488</v>
      </c>
    </row>
    <row r="183" spans="1:7" ht="39.950000000000003" customHeight="1" x14ac:dyDescent="0.2">
      <c r="A183" s="49" t="s">
        <v>488</v>
      </c>
      <c r="B183" s="11" t="s">
        <v>410</v>
      </c>
      <c r="C183" s="12" t="s">
        <v>411</v>
      </c>
      <c r="D183" s="13" t="s">
        <v>391</v>
      </c>
      <c r="E183" s="14" t="s">
        <v>478</v>
      </c>
      <c r="F183" s="52">
        <v>299</v>
      </c>
      <c r="G183" s="49" t="s">
        <v>488</v>
      </c>
    </row>
    <row r="184" spans="1:7" ht="39.950000000000003" customHeight="1" x14ac:dyDescent="0.2">
      <c r="A184" s="49" t="s">
        <v>488</v>
      </c>
      <c r="B184" s="11" t="s">
        <v>412</v>
      </c>
      <c r="C184" s="36" t="s">
        <v>413</v>
      </c>
      <c r="D184" s="13" t="s">
        <v>414</v>
      </c>
      <c r="E184" s="14" t="s">
        <v>477</v>
      </c>
      <c r="F184" s="52">
        <v>672</v>
      </c>
      <c r="G184" s="49" t="s">
        <v>488</v>
      </c>
    </row>
    <row r="185" spans="1:7" ht="39.950000000000003" customHeight="1" x14ac:dyDescent="0.2">
      <c r="A185" s="49" t="s">
        <v>488</v>
      </c>
      <c r="B185" s="11" t="s">
        <v>415</v>
      </c>
      <c r="C185" s="36" t="s">
        <v>416</v>
      </c>
      <c r="D185" s="13" t="s">
        <v>414</v>
      </c>
      <c r="E185" s="14" t="s">
        <v>477</v>
      </c>
      <c r="F185" s="52">
        <v>672</v>
      </c>
      <c r="G185" s="49" t="s">
        <v>488</v>
      </c>
    </row>
    <row r="186" spans="1:7" ht="39.950000000000003" customHeight="1" x14ac:dyDescent="0.2">
      <c r="A186" s="49" t="s">
        <v>488</v>
      </c>
      <c r="B186" s="15" t="s">
        <v>417</v>
      </c>
      <c r="C186" s="12" t="s">
        <v>418</v>
      </c>
      <c r="D186" s="13" t="s">
        <v>419</v>
      </c>
      <c r="E186" s="14" t="s">
        <v>478</v>
      </c>
      <c r="F186" s="52">
        <v>118</v>
      </c>
      <c r="G186" s="49" t="s">
        <v>488</v>
      </c>
    </row>
    <row r="187" spans="1:7" ht="39.950000000000003" customHeight="1" x14ac:dyDescent="0.2">
      <c r="A187" s="49" t="s">
        <v>488</v>
      </c>
      <c r="B187" s="33">
        <v>85400270</v>
      </c>
      <c r="C187" s="36" t="s">
        <v>420</v>
      </c>
      <c r="D187" s="13" t="s">
        <v>421</v>
      </c>
      <c r="E187" s="14" t="s">
        <v>477</v>
      </c>
      <c r="F187" s="52">
        <v>733</v>
      </c>
      <c r="G187" s="49" t="s">
        <v>488</v>
      </c>
    </row>
    <row r="188" spans="1:7" ht="39.950000000000003" customHeight="1" x14ac:dyDescent="0.2">
      <c r="A188" s="49" t="s">
        <v>488</v>
      </c>
      <c r="B188" s="11">
        <v>85400289</v>
      </c>
      <c r="C188" s="36" t="s">
        <v>422</v>
      </c>
      <c r="D188" s="13" t="s">
        <v>380</v>
      </c>
      <c r="E188" s="14" t="s">
        <v>478</v>
      </c>
      <c r="F188" s="52">
        <v>882</v>
      </c>
      <c r="G188" s="49" t="s">
        <v>488</v>
      </c>
    </row>
    <row r="189" spans="1:7" ht="39.950000000000003" customHeight="1" x14ac:dyDescent="0.2">
      <c r="A189" s="49" t="s">
        <v>488</v>
      </c>
      <c r="B189" s="11" t="s">
        <v>423</v>
      </c>
      <c r="C189" s="36" t="s">
        <v>424</v>
      </c>
      <c r="D189" s="13" t="s">
        <v>380</v>
      </c>
      <c r="E189" s="14" t="s">
        <v>478</v>
      </c>
      <c r="F189" s="52">
        <v>2964</v>
      </c>
      <c r="G189" s="49" t="s">
        <v>488</v>
      </c>
    </row>
    <row r="190" spans="1:7" ht="39.950000000000003" customHeight="1" x14ac:dyDescent="0.2">
      <c r="A190" s="49" t="s">
        <v>488</v>
      </c>
      <c r="B190" s="11" t="s">
        <v>425</v>
      </c>
      <c r="C190" s="36" t="s">
        <v>426</v>
      </c>
      <c r="D190" s="13" t="s">
        <v>380</v>
      </c>
      <c r="E190" s="14" t="s">
        <v>478</v>
      </c>
      <c r="F190" s="52">
        <v>1471</v>
      </c>
      <c r="G190" s="49" t="s">
        <v>488</v>
      </c>
    </row>
    <row r="191" spans="1:7" ht="39.950000000000003" customHeight="1" x14ac:dyDescent="0.2">
      <c r="A191" s="49" t="s">
        <v>488</v>
      </c>
      <c r="B191" s="11" t="s">
        <v>427</v>
      </c>
      <c r="C191" s="36" t="s">
        <v>428</v>
      </c>
      <c r="D191" s="13" t="s">
        <v>380</v>
      </c>
      <c r="E191" s="14" t="s">
        <v>478</v>
      </c>
      <c r="F191" s="52">
        <v>866</v>
      </c>
      <c r="G191" s="49" t="s">
        <v>488</v>
      </c>
    </row>
    <row r="192" spans="1:7" ht="39.950000000000003" customHeight="1" x14ac:dyDescent="0.2">
      <c r="A192" s="49" t="s">
        <v>488</v>
      </c>
      <c r="B192" s="33">
        <v>85400360</v>
      </c>
      <c r="C192" s="36" t="s">
        <v>429</v>
      </c>
      <c r="D192" s="13" t="s">
        <v>380</v>
      </c>
      <c r="E192" s="14" t="s">
        <v>486</v>
      </c>
      <c r="F192" s="52">
        <v>1680</v>
      </c>
      <c r="G192" s="49" t="s">
        <v>488</v>
      </c>
    </row>
    <row r="193" spans="1:7" ht="39.950000000000003" customHeight="1" x14ac:dyDescent="0.2">
      <c r="A193" s="49" t="s">
        <v>488</v>
      </c>
      <c r="B193" s="11" t="s">
        <v>430</v>
      </c>
      <c r="C193" s="36" t="s">
        <v>431</v>
      </c>
      <c r="D193" s="13" t="s">
        <v>432</v>
      </c>
      <c r="E193" s="14" t="s">
        <v>481</v>
      </c>
      <c r="F193" s="52">
        <v>555</v>
      </c>
      <c r="G193" s="49" t="s">
        <v>488</v>
      </c>
    </row>
    <row r="194" spans="1:7" ht="39.950000000000003" customHeight="1" x14ac:dyDescent="0.2">
      <c r="A194" s="49" t="s">
        <v>488</v>
      </c>
      <c r="B194" s="11" t="s">
        <v>433</v>
      </c>
      <c r="C194" s="36" t="s">
        <v>434</v>
      </c>
      <c r="D194" s="13" t="s">
        <v>432</v>
      </c>
      <c r="E194" s="14" t="s">
        <v>481</v>
      </c>
      <c r="F194" s="52">
        <v>1698</v>
      </c>
      <c r="G194" s="49" t="s">
        <v>488</v>
      </c>
    </row>
    <row r="195" spans="1:7" ht="39.950000000000003" customHeight="1" x14ac:dyDescent="0.2">
      <c r="A195" s="49" t="s">
        <v>488</v>
      </c>
      <c r="B195" s="11" t="s">
        <v>435</v>
      </c>
      <c r="C195" s="36" t="s">
        <v>436</v>
      </c>
      <c r="D195" s="13" t="s">
        <v>432</v>
      </c>
      <c r="E195" s="14" t="s">
        <v>481</v>
      </c>
      <c r="F195" s="52">
        <v>2492</v>
      </c>
      <c r="G195" s="49" t="s">
        <v>488</v>
      </c>
    </row>
    <row r="196" spans="1:7" ht="39.950000000000003" customHeight="1" x14ac:dyDescent="0.2">
      <c r="A196" s="49" t="s">
        <v>488</v>
      </c>
      <c r="B196" s="11" t="s">
        <v>437</v>
      </c>
      <c r="C196" s="36" t="s">
        <v>438</v>
      </c>
      <c r="D196" s="13" t="s">
        <v>439</v>
      </c>
      <c r="E196" s="14" t="s">
        <v>481</v>
      </c>
      <c r="F196" s="52">
        <v>1578</v>
      </c>
      <c r="G196" s="49" t="s">
        <v>488</v>
      </c>
    </row>
    <row r="197" spans="1:7" ht="39.950000000000003" customHeight="1" x14ac:dyDescent="0.2">
      <c r="A197" s="49" t="s">
        <v>488</v>
      </c>
      <c r="B197" s="11" t="s">
        <v>440</v>
      </c>
      <c r="C197" s="36" t="s">
        <v>441</v>
      </c>
      <c r="D197" s="13" t="s">
        <v>439</v>
      </c>
      <c r="E197" s="14" t="s">
        <v>481</v>
      </c>
      <c r="F197" s="52">
        <v>1277</v>
      </c>
      <c r="G197" s="49" t="s">
        <v>488</v>
      </c>
    </row>
    <row r="198" spans="1:7" ht="39.950000000000003" customHeight="1" x14ac:dyDescent="0.2">
      <c r="A198" s="49" t="s">
        <v>488</v>
      </c>
      <c r="B198" s="11" t="s">
        <v>442</v>
      </c>
      <c r="C198" s="36" t="s">
        <v>443</v>
      </c>
      <c r="D198" s="13" t="s">
        <v>439</v>
      </c>
      <c r="E198" s="14" t="s">
        <v>481</v>
      </c>
      <c r="F198" s="52">
        <v>1578</v>
      </c>
      <c r="G198" s="49" t="s">
        <v>488</v>
      </c>
    </row>
    <row r="199" spans="1:7" ht="39.950000000000003" customHeight="1" x14ac:dyDescent="0.2">
      <c r="A199" s="49" t="s">
        <v>488</v>
      </c>
      <c r="B199" s="11" t="s">
        <v>444</v>
      </c>
      <c r="C199" s="36" t="s">
        <v>445</v>
      </c>
      <c r="D199" s="13" t="s">
        <v>22</v>
      </c>
      <c r="E199" s="14" t="s">
        <v>481</v>
      </c>
      <c r="F199" s="52">
        <v>364</v>
      </c>
      <c r="G199" s="49" t="s">
        <v>488</v>
      </c>
    </row>
    <row r="200" spans="1:7" ht="39.950000000000003" customHeight="1" x14ac:dyDescent="0.2">
      <c r="A200" s="49" t="s">
        <v>488</v>
      </c>
      <c r="B200" s="11" t="s">
        <v>446</v>
      </c>
      <c r="C200" s="36" t="s">
        <v>447</v>
      </c>
      <c r="D200" s="13" t="s">
        <v>22</v>
      </c>
      <c r="E200" s="14" t="s">
        <v>481</v>
      </c>
      <c r="F200" s="52">
        <v>364</v>
      </c>
      <c r="G200" s="49" t="s">
        <v>488</v>
      </c>
    </row>
    <row r="201" spans="1:7" ht="39.950000000000003" customHeight="1" x14ac:dyDescent="0.2">
      <c r="A201" s="49" t="s">
        <v>488</v>
      </c>
      <c r="B201" s="11" t="s">
        <v>448</v>
      </c>
      <c r="C201" s="36" t="s">
        <v>449</v>
      </c>
      <c r="D201" s="13" t="s">
        <v>450</v>
      </c>
      <c r="E201" s="14" t="s">
        <v>478</v>
      </c>
      <c r="F201" s="52">
        <v>1554</v>
      </c>
      <c r="G201" s="49" t="s">
        <v>488</v>
      </c>
    </row>
    <row r="202" spans="1:7" ht="39.950000000000003" customHeight="1" x14ac:dyDescent="0.2">
      <c r="A202" s="49" t="s">
        <v>488</v>
      </c>
      <c r="B202" s="11" t="s">
        <v>451</v>
      </c>
      <c r="C202" s="36" t="s">
        <v>452</v>
      </c>
      <c r="D202" s="13" t="s">
        <v>450</v>
      </c>
      <c r="E202" s="14" t="s">
        <v>478</v>
      </c>
      <c r="F202" s="52">
        <v>1554</v>
      </c>
      <c r="G202" s="49" t="s">
        <v>488</v>
      </c>
    </row>
    <row r="203" spans="1:7" ht="39.950000000000003" customHeight="1" x14ac:dyDescent="0.2">
      <c r="A203" s="49" t="s">
        <v>488</v>
      </c>
      <c r="B203" s="11" t="s">
        <v>453</v>
      </c>
      <c r="C203" s="36" t="s">
        <v>454</v>
      </c>
      <c r="D203" s="13" t="s">
        <v>455</v>
      </c>
      <c r="E203" s="14" t="s">
        <v>478</v>
      </c>
      <c r="F203" s="52">
        <v>761</v>
      </c>
      <c r="G203" s="49" t="s">
        <v>488</v>
      </c>
    </row>
    <row r="204" spans="1:7" ht="39.950000000000003" customHeight="1" x14ac:dyDescent="0.2">
      <c r="A204" s="49" t="s">
        <v>488</v>
      </c>
      <c r="B204" s="11" t="s">
        <v>456</v>
      </c>
      <c r="C204" s="36" t="s">
        <v>457</v>
      </c>
      <c r="D204" s="13" t="s">
        <v>455</v>
      </c>
      <c r="E204" s="14" t="s">
        <v>478</v>
      </c>
      <c r="F204" s="52">
        <v>761</v>
      </c>
      <c r="G204" s="49" t="s">
        <v>488</v>
      </c>
    </row>
    <row r="205" spans="1:7" ht="39.950000000000003" customHeight="1" x14ac:dyDescent="0.2">
      <c r="A205" s="49" t="s">
        <v>488</v>
      </c>
      <c r="B205" s="11" t="s">
        <v>458</v>
      </c>
      <c r="C205" s="12" t="s">
        <v>459</v>
      </c>
      <c r="D205" s="13" t="s">
        <v>460</v>
      </c>
      <c r="E205" s="14" t="s">
        <v>478</v>
      </c>
      <c r="F205" s="52">
        <v>472</v>
      </c>
      <c r="G205" s="49" t="s">
        <v>488</v>
      </c>
    </row>
    <row r="206" spans="1:7" ht="39.950000000000003" customHeight="1" thickBot="1" x14ac:dyDescent="0.25">
      <c r="A206" s="49" t="s">
        <v>488</v>
      </c>
      <c r="B206" s="26" t="s">
        <v>497</v>
      </c>
      <c r="C206" s="38" t="s">
        <v>461</v>
      </c>
      <c r="D206" s="28" t="s">
        <v>22</v>
      </c>
      <c r="E206" s="29" t="s">
        <v>478</v>
      </c>
      <c r="F206" s="55">
        <v>358</v>
      </c>
      <c r="G206" s="49" t="s">
        <v>488</v>
      </c>
    </row>
    <row r="207" spans="1:7" ht="39.950000000000003" customHeight="1" x14ac:dyDescent="0.2">
      <c r="A207" s="41" t="s">
        <v>462</v>
      </c>
      <c r="B207" s="7" t="s">
        <v>463</v>
      </c>
      <c r="C207" s="40" t="s">
        <v>464</v>
      </c>
      <c r="D207" s="9" t="s">
        <v>22</v>
      </c>
      <c r="E207" s="10" t="s">
        <v>477</v>
      </c>
      <c r="F207" s="51">
        <v>260</v>
      </c>
      <c r="G207" s="41" t="s">
        <v>462</v>
      </c>
    </row>
    <row r="208" spans="1:7" ht="39.950000000000003" customHeight="1" x14ac:dyDescent="0.2">
      <c r="A208" s="48" t="s">
        <v>462</v>
      </c>
      <c r="B208" s="26" t="s">
        <v>498</v>
      </c>
      <c r="C208" s="38" t="s">
        <v>465</v>
      </c>
      <c r="D208" s="28" t="s">
        <v>22</v>
      </c>
      <c r="E208" s="29" t="s">
        <v>477</v>
      </c>
      <c r="F208" s="55">
        <v>260</v>
      </c>
      <c r="G208" s="48" t="s">
        <v>462</v>
      </c>
    </row>
  </sheetData>
  <pageMargins left="0.511811024" right="0.511811024" top="0.78740157499999996" bottom="0.78740157499999996" header="0.31496062000000002" footer="0.31496062000000002"/>
  <tableParts count="1">
    <tablePart r:id="rId1"/>
  </tableParts>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2" baseType="variant">
      <vt:variant>
        <vt:lpstr>Planilhas</vt:lpstr>
      </vt:variant>
      <vt:variant>
        <vt:i4>2</vt:i4>
      </vt:variant>
    </vt:vector>
  </HeadingPairs>
  <TitlesOfParts>
    <vt:vector size="2" baseType="lpstr">
      <vt:lpstr>Contraproposta</vt:lpstr>
      <vt:lpstr>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Cesar Vaghini</dc:creator>
  <cp:lastModifiedBy>Kamila de Carvalho</cp:lastModifiedBy>
  <cp:lastPrinted>2022-07-18T20:04:26Z</cp:lastPrinted>
  <dcterms:created xsi:type="dcterms:W3CDTF">2022-05-30T20:03:10Z</dcterms:created>
  <dcterms:modified xsi:type="dcterms:W3CDTF">2023-05-10T11:34:03Z</dcterms:modified>
</cp:coreProperties>
</file>