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EstaPasta_de_trabalho"/>
  <mc:AlternateContent xmlns:mc="http://schemas.openxmlformats.org/markup-compatibility/2006">
    <mc:Choice Requires="x15">
      <x15ac:absPath xmlns:x15ac="http://schemas.microsoft.com/office/spreadsheetml/2010/11/ac" url="C:\Users\tatie\Desktop\Odontolife dental uni\"/>
    </mc:Choice>
  </mc:AlternateContent>
  <xr:revisionPtr revIDLastSave="0" documentId="13_ncr:1_{565D3187-2BAD-4CE2-978C-7F623D442175}" xr6:coauthVersionLast="47" xr6:coauthVersionMax="47" xr10:uidLastSave="{00000000-0000-0000-0000-000000000000}"/>
  <workbookProtection workbookAlgorithmName="SHA-512" workbookHashValue="KRZ9VCWUwgwSUg8Vxm0uVFQjj4GJJesRK0OW8Q5Gfvfc7lGq24jcjTVPB5oevakN3XjDGvMC+XfjJlme0rI+CQ==" workbookSaltValue="U5skoTeXVtBN/scYxyI1Hw==" workbookSpinCount="100000" lockStructure="1"/>
  <bookViews>
    <workbookView xWindow="-108" yWindow="-108" windowWidth="23256" windowHeight="12456" xr2:uid="{00000000-000D-0000-FFFF-FFFF00000000}"/>
  </bookViews>
  <sheets>
    <sheet name="Solicitação Proposta" sheetId="1" r:id="rId1"/>
    <sheet name="Análise" sheetId="5" state="hidden" r:id="rId2"/>
    <sheet name="Cabeçalho" sheetId="2" state="hidden" r:id="rId3"/>
    <sheet name="Tabela Odontolife" sheetId="4" state="hidden" r:id="rId4"/>
    <sheet name="Odontolife x DentalUni" sheetId="3" state="hidden" r:id="rId5"/>
  </sheets>
  <externalReferences>
    <externalReference r:id="rId6"/>
  </externalReferences>
  <definedNames>
    <definedName name="_xlnm._FilterDatabase" localSheetId="4" hidden="1">'Odontolife x DentalUni'!$A$1:$J$223</definedName>
    <definedName name="_xlnm.Print_Area" localSheetId="1">Análise!$A$1:$J$41</definedName>
    <definedName name="_xlnm.Print_Area" localSheetId="2">Cabeçalho!$A$1:$J$51</definedName>
    <definedName name="_xlnm.Print_Area" localSheetId="4">'Odontolife x DentalUni'!$A$1:$I$223</definedName>
    <definedName name="_xlnm.Print_Area" localSheetId="0">'Solicitação Proposta'!$A$1:$G$66</definedName>
    <definedName name="_xlnm.Print_Area" localSheetId="3">'Tabela Odontolife'!$A$1:$E$239</definedName>
    <definedName name="_xlnm.Print_Titles" localSheetId="4">'Odontolife x DentalUni'!$1:$1</definedName>
    <definedName name="_xlnm.Print_Titles" localSheetId="3">'Tabela Odontolife'!$1:$4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0" i="1" l="1"/>
  <c r="E29" i="5" l="1"/>
  <c r="E30" i="5"/>
  <c r="E31" i="5"/>
  <c r="E32" i="5"/>
  <c r="E33" i="5"/>
  <c r="E34" i="5"/>
  <c r="E35" i="5"/>
  <c r="E36" i="5"/>
  <c r="E37" i="5"/>
  <c r="E38" i="5"/>
  <c r="E39" i="5"/>
  <c r="E26" i="5"/>
  <c r="E25" i="5"/>
  <c r="E7" i="5"/>
  <c r="D32" i="1"/>
  <c r="E32" i="1" s="1"/>
  <c r="D52" i="1" l="1"/>
  <c r="D51" i="1"/>
  <c r="F7" i="5" l="1"/>
  <c r="H7" i="5" s="1"/>
  <c r="F25" i="5"/>
  <c r="H25" i="5" s="1"/>
  <c r="F26" i="5"/>
  <c r="H26" i="5" s="1"/>
  <c r="F39" i="5"/>
  <c r="F38" i="5"/>
  <c r="F36" i="5"/>
  <c r="F35" i="5"/>
  <c r="F34" i="5"/>
  <c r="F32" i="5"/>
  <c r="F31" i="5"/>
  <c r="F30" i="5"/>
  <c r="E28" i="5"/>
  <c r="F28" i="5" s="1"/>
  <c r="E27" i="5"/>
  <c r="F27" i="5" s="1"/>
  <c r="E24" i="5"/>
  <c r="F24" i="5" s="1"/>
  <c r="E23" i="5"/>
  <c r="F23" i="5" s="1"/>
  <c r="E22" i="5"/>
  <c r="F22" i="5" s="1"/>
  <c r="E21" i="5"/>
  <c r="E20" i="5"/>
  <c r="F20" i="5" s="1"/>
  <c r="E19" i="5"/>
  <c r="F19" i="5" s="1"/>
  <c r="E18" i="5"/>
  <c r="F18" i="5" s="1"/>
  <c r="E17" i="5"/>
  <c r="E16" i="5"/>
  <c r="F16" i="5" s="1"/>
  <c r="E15" i="5"/>
  <c r="F15" i="5" s="1"/>
  <c r="E14" i="5"/>
  <c r="F14" i="5" s="1"/>
  <c r="E13" i="5"/>
  <c r="E12" i="5"/>
  <c r="F12" i="5" s="1"/>
  <c r="E11" i="5"/>
  <c r="F11" i="5" s="1"/>
  <c r="E10" i="5"/>
  <c r="F10" i="5" s="1"/>
  <c r="E9" i="5"/>
  <c r="E8" i="5"/>
  <c r="F8" i="5" s="1"/>
  <c r="E6" i="5"/>
  <c r="E5" i="5"/>
  <c r="F5" i="5" s="1"/>
  <c r="F6" i="5" l="1"/>
  <c r="H6" i="5" s="1"/>
  <c r="H30" i="5"/>
  <c r="H34" i="5"/>
  <c r="H38" i="5"/>
  <c r="F37" i="5"/>
  <c r="H37" i="5" s="1"/>
  <c r="F33" i="5"/>
  <c r="H33" i="5" s="1"/>
  <c r="F29" i="5"/>
  <c r="H29" i="5" s="1"/>
  <c r="F21" i="5"/>
  <c r="H21" i="5" s="1"/>
  <c r="F17" i="5"/>
  <c r="H17" i="5" s="1"/>
  <c r="F13" i="5"/>
  <c r="H13" i="5" s="1"/>
  <c r="F9" i="5"/>
  <c r="H9" i="5" s="1"/>
  <c r="H11" i="5"/>
  <c r="H19" i="5"/>
  <c r="H27" i="5"/>
  <c r="H31" i="5"/>
  <c r="H35" i="5"/>
  <c r="G39" i="5"/>
  <c r="H39" i="5" s="1"/>
  <c r="H15" i="5"/>
  <c r="H23" i="5"/>
  <c r="H8" i="5"/>
  <c r="H12" i="5"/>
  <c r="H16" i="5"/>
  <c r="H20" i="5"/>
  <c r="H24" i="5"/>
  <c r="H5" i="5"/>
  <c r="H10" i="5"/>
  <c r="H14" i="5"/>
  <c r="H18" i="5"/>
  <c r="H22" i="5"/>
  <c r="H28" i="5"/>
  <c r="H32" i="5"/>
  <c r="H36" i="5"/>
  <c r="D57" i="1"/>
  <c r="E57" i="1" s="1"/>
  <c r="D58" i="1"/>
  <c r="E58" i="1" s="1"/>
  <c r="D59" i="1"/>
  <c r="E59" i="1" s="1"/>
  <c r="D60" i="1"/>
  <c r="E60" i="1" s="1"/>
  <c r="D61" i="1"/>
  <c r="E61" i="1" s="1"/>
  <c r="D62" i="1"/>
  <c r="E62" i="1" s="1"/>
  <c r="D63" i="1"/>
  <c r="E63" i="1" s="1"/>
  <c r="D64" i="1"/>
  <c r="E64" i="1" s="1"/>
  <c r="D31" i="1"/>
  <c r="E31" i="1" s="1"/>
  <c r="D33" i="1"/>
  <c r="E33" i="1" s="1"/>
  <c r="D34" i="1"/>
  <c r="E34" i="1" s="1"/>
  <c r="D35" i="1"/>
  <c r="E35" i="1" s="1"/>
  <c r="D36" i="1"/>
  <c r="E36" i="1" s="1"/>
  <c r="D37" i="1"/>
  <c r="E37" i="1" s="1"/>
  <c r="D38" i="1"/>
  <c r="E38" i="1" s="1"/>
  <c r="D39" i="1"/>
  <c r="E39" i="1" s="1"/>
  <c r="D40" i="1"/>
  <c r="E40" i="1" s="1"/>
  <c r="D41" i="1"/>
  <c r="E41" i="1" s="1"/>
  <c r="D42" i="1"/>
  <c r="E42" i="1" s="1"/>
  <c r="D43" i="1"/>
  <c r="E43" i="1" s="1"/>
  <c r="D44" i="1"/>
  <c r="E44" i="1" s="1"/>
  <c r="D45" i="1"/>
  <c r="E45" i="1" s="1"/>
  <c r="D46" i="1"/>
  <c r="E46" i="1" s="1"/>
  <c r="D47" i="1"/>
  <c r="E47" i="1" s="1"/>
  <c r="D48" i="1"/>
  <c r="E48" i="1" s="1"/>
  <c r="D49" i="1"/>
  <c r="E49" i="1" s="1"/>
  <c r="D53" i="1"/>
  <c r="E53" i="1" s="1"/>
  <c r="D54" i="1"/>
  <c r="E54" i="1" s="1"/>
  <c r="D55" i="1"/>
  <c r="E55" i="1" s="1"/>
  <c r="D56" i="1"/>
  <c r="E56" i="1" s="1"/>
  <c r="D30" i="1"/>
  <c r="E30" i="1" s="1"/>
  <c r="E3" i="3"/>
  <c r="E4" i="3"/>
  <c r="E5" i="3"/>
  <c r="E6" i="3"/>
  <c r="F6" i="3" s="1"/>
  <c r="E7" i="3"/>
  <c r="F7" i="3" s="1"/>
  <c r="E8" i="3"/>
  <c r="E9" i="3"/>
  <c r="E10" i="3"/>
  <c r="F10" i="3" s="1"/>
  <c r="E11" i="3"/>
  <c r="E12" i="3"/>
  <c r="E13" i="3"/>
  <c r="F13" i="3" s="1"/>
  <c r="E14" i="3"/>
  <c r="F14" i="3" s="1"/>
  <c r="E15" i="3"/>
  <c r="F15" i="3" s="1"/>
  <c r="E16" i="3"/>
  <c r="E17" i="3"/>
  <c r="E18" i="3"/>
  <c r="F18" i="3" s="1"/>
  <c r="E19" i="3"/>
  <c r="E20" i="3"/>
  <c r="E21" i="3"/>
  <c r="F21" i="3" s="1"/>
  <c r="E22" i="3"/>
  <c r="F22" i="3" s="1"/>
  <c r="E23" i="3"/>
  <c r="F23" i="3" s="1"/>
  <c r="E24" i="3"/>
  <c r="E25" i="3"/>
  <c r="E26" i="3"/>
  <c r="F26" i="3" s="1"/>
  <c r="E27" i="3"/>
  <c r="E28" i="3"/>
  <c r="E29" i="3"/>
  <c r="F29" i="3" s="1"/>
  <c r="E30" i="3"/>
  <c r="F30" i="3" s="1"/>
  <c r="E31" i="3"/>
  <c r="F31" i="3" s="1"/>
  <c r="E32" i="3"/>
  <c r="E33" i="3"/>
  <c r="E34" i="3"/>
  <c r="F34" i="3" s="1"/>
  <c r="E35" i="3"/>
  <c r="E36" i="3"/>
  <c r="E37" i="3"/>
  <c r="F37" i="3" s="1"/>
  <c r="E38" i="3"/>
  <c r="F38" i="3" s="1"/>
  <c r="E39" i="3"/>
  <c r="F39" i="3" s="1"/>
  <c r="E40" i="3"/>
  <c r="E41" i="3"/>
  <c r="E42" i="3"/>
  <c r="F42" i="3" s="1"/>
  <c r="E43" i="3"/>
  <c r="E44" i="3"/>
  <c r="E45" i="3"/>
  <c r="F45" i="3" s="1"/>
  <c r="E46" i="3"/>
  <c r="F46" i="3" s="1"/>
  <c r="E47" i="3"/>
  <c r="F47" i="3" s="1"/>
  <c r="E48" i="3"/>
  <c r="E49" i="3"/>
  <c r="E50" i="3"/>
  <c r="F50" i="3" s="1"/>
  <c r="E51" i="3"/>
  <c r="E52" i="3"/>
  <c r="E53" i="3"/>
  <c r="F53" i="3" s="1"/>
  <c r="E54" i="3"/>
  <c r="F54" i="3" s="1"/>
  <c r="E55" i="3"/>
  <c r="F55" i="3" s="1"/>
  <c r="E56" i="3"/>
  <c r="E57" i="3"/>
  <c r="E58" i="3"/>
  <c r="F58" i="3" s="1"/>
  <c r="E59" i="3"/>
  <c r="E60" i="3"/>
  <c r="E61" i="3"/>
  <c r="F61" i="3" s="1"/>
  <c r="E62" i="3"/>
  <c r="F62" i="3" s="1"/>
  <c r="E63" i="3"/>
  <c r="F63" i="3" s="1"/>
  <c r="E64" i="3"/>
  <c r="E65" i="3"/>
  <c r="E66" i="3"/>
  <c r="F66" i="3" s="1"/>
  <c r="E67" i="3"/>
  <c r="E68" i="3"/>
  <c r="E69" i="3"/>
  <c r="F69" i="3" s="1"/>
  <c r="E70" i="3"/>
  <c r="E71" i="3"/>
  <c r="F71" i="3" s="1"/>
  <c r="E72" i="3"/>
  <c r="E73" i="3"/>
  <c r="E74" i="3"/>
  <c r="E75" i="3"/>
  <c r="E76" i="3"/>
  <c r="E77" i="3"/>
  <c r="F77" i="3" s="1"/>
  <c r="E78" i="3"/>
  <c r="E79" i="3"/>
  <c r="E80" i="3"/>
  <c r="E81" i="3"/>
  <c r="E82" i="3"/>
  <c r="E83" i="3"/>
  <c r="E84" i="3"/>
  <c r="E85" i="3"/>
  <c r="F85" i="3" s="1"/>
  <c r="E86" i="3"/>
  <c r="E87" i="3"/>
  <c r="F87" i="3" s="1"/>
  <c r="E88" i="3"/>
  <c r="E89" i="3"/>
  <c r="E90" i="3"/>
  <c r="E91" i="3"/>
  <c r="E92" i="3"/>
  <c r="E93" i="3"/>
  <c r="F93" i="3" s="1"/>
  <c r="E94" i="3"/>
  <c r="E95" i="3"/>
  <c r="F95" i="3" s="1"/>
  <c r="E96" i="3"/>
  <c r="E97" i="3"/>
  <c r="E98" i="3"/>
  <c r="E99" i="3"/>
  <c r="E100" i="3"/>
  <c r="E101" i="3"/>
  <c r="F101" i="3" s="1"/>
  <c r="E102" i="3"/>
  <c r="E103" i="3"/>
  <c r="F103" i="3" s="1"/>
  <c r="E104" i="3"/>
  <c r="E105" i="3"/>
  <c r="E106" i="3"/>
  <c r="E107" i="3"/>
  <c r="E108" i="3"/>
  <c r="E109" i="3"/>
  <c r="F109" i="3" s="1"/>
  <c r="E110" i="3"/>
  <c r="E111" i="3"/>
  <c r="E112" i="3"/>
  <c r="E113" i="3"/>
  <c r="E114" i="3"/>
  <c r="E115" i="3"/>
  <c r="E116" i="3"/>
  <c r="E117" i="3"/>
  <c r="F117" i="3" s="1"/>
  <c r="E118" i="3"/>
  <c r="E119" i="3"/>
  <c r="F119" i="3" s="1"/>
  <c r="E120" i="3"/>
  <c r="E121" i="3"/>
  <c r="E122" i="3"/>
  <c r="E123" i="3"/>
  <c r="F123" i="3" s="1"/>
  <c r="E124" i="3"/>
  <c r="E125" i="3"/>
  <c r="F125" i="3" s="1"/>
  <c r="E126" i="3"/>
  <c r="E127" i="3"/>
  <c r="F127" i="3" s="1"/>
  <c r="E128" i="3"/>
  <c r="E129" i="3"/>
  <c r="E130" i="3"/>
  <c r="E131" i="3"/>
  <c r="E132" i="3"/>
  <c r="E133" i="3"/>
  <c r="F133" i="3" s="1"/>
  <c r="E134" i="3"/>
  <c r="E135" i="3"/>
  <c r="F135" i="3" s="1"/>
  <c r="E136" i="3"/>
  <c r="E137" i="3"/>
  <c r="E138" i="3"/>
  <c r="E139" i="3"/>
  <c r="F139" i="3" s="1"/>
  <c r="E140" i="3"/>
  <c r="E141" i="3"/>
  <c r="F141" i="3" s="1"/>
  <c r="E142" i="3"/>
  <c r="E143" i="3"/>
  <c r="F143" i="3" s="1"/>
  <c r="E144" i="3"/>
  <c r="E145" i="3"/>
  <c r="E146" i="3"/>
  <c r="E147" i="3"/>
  <c r="E148" i="3"/>
  <c r="E149" i="3"/>
  <c r="F149" i="3" s="1"/>
  <c r="E150" i="3"/>
  <c r="E151" i="3"/>
  <c r="F151" i="3" s="1"/>
  <c r="E152" i="3"/>
  <c r="E153" i="3"/>
  <c r="E154" i="3"/>
  <c r="E155" i="3"/>
  <c r="F155" i="3" s="1"/>
  <c r="E156" i="3"/>
  <c r="E157" i="3"/>
  <c r="F157" i="3" s="1"/>
  <c r="E158" i="3"/>
  <c r="E159" i="3"/>
  <c r="F159" i="3" s="1"/>
  <c r="E160" i="3"/>
  <c r="E161" i="3"/>
  <c r="E162" i="3"/>
  <c r="E163" i="3"/>
  <c r="E164" i="3"/>
  <c r="E165" i="3"/>
  <c r="F165" i="3" s="1"/>
  <c r="E166" i="3"/>
  <c r="E167" i="3"/>
  <c r="F167" i="3" s="1"/>
  <c r="E168" i="3"/>
  <c r="E169" i="3"/>
  <c r="E170" i="3"/>
  <c r="E171" i="3"/>
  <c r="F171" i="3" s="1"/>
  <c r="E172" i="3"/>
  <c r="E173" i="3"/>
  <c r="F173" i="3" s="1"/>
  <c r="E174" i="3"/>
  <c r="E175" i="3"/>
  <c r="F175" i="3" s="1"/>
  <c r="E176" i="3"/>
  <c r="E177" i="3"/>
  <c r="E178" i="3"/>
  <c r="E179" i="3"/>
  <c r="E180" i="3"/>
  <c r="E181" i="3"/>
  <c r="F181" i="3" s="1"/>
  <c r="E182" i="3"/>
  <c r="E183" i="3"/>
  <c r="F183" i="3" s="1"/>
  <c r="E184" i="3"/>
  <c r="E185" i="3"/>
  <c r="E186" i="3"/>
  <c r="E187" i="3"/>
  <c r="F187" i="3" s="1"/>
  <c r="E188" i="3"/>
  <c r="E189" i="3"/>
  <c r="F189" i="3" s="1"/>
  <c r="E190" i="3"/>
  <c r="E191" i="3"/>
  <c r="F191" i="3" s="1"/>
  <c r="E192" i="3"/>
  <c r="E193" i="3"/>
  <c r="E194" i="3"/>
  <c r="E195" i="3"/>
  <c r="E196" i="3"/>
  <c r="E197" i="3"/>
  <c r="F197" i="3" s="1"/>
  <c r="E198" i="3"/>
  <c r="E199" i="3"/>
  <c r="F199" i="3" s="1"/>
  <c r="E200" i="3"/>
  <c r="E201" i="3"/>
  <c r="E202" i="3"/>
  <c r="E203" i="3"/>
  <c r="F203" i="3" s="1"/>
  <c r="E204" i="3"/>
  <c r="E205" i="3"/>
  <c r="F205" i="3" s="1"/>
  <c r="E206" i="3"/>
  <c r="E207" i="3"/>
  <c r="F207" i="3" s="1"/>
  <c r="E208" i="3"/>
  <c r="E209" i="3"/>
  <c r="E210" i="3"/>
  <c r="E211" i="3"/>
  <c r="E212" i="3"/>
  <c r="E213" i="3"/>
  <c r="F213" i="3" s="1"/>
  <c r="E214" i="3"/>
  <c r="E215" i="3"/>
  <c r="F215" i="3" s="1"/>
  <c r="E216" i="3"/>
  <c r="E217" i="3"/>
  <c r="E218" i="3"/>
  <c r="E219" i="3"/>
  <c r="F219" i="3" s="1"/>
  <c r="E220" i="3"/>
  <c r="E221" i="3"/>
  <c r="F221" i="3" s="1"/>
  <c r="E222" i="3"/>
  <c r="E223" i="3"/>
  <c r="F223" i="3" s="1"/>
  <c r="E2" i="3"/>
  <c r="E237"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29" i="4"/>
  <c r="E128" i="4"/>
  <c r="E127" i="4"/>
  <c r="E126" i="4"/>
  <c r="E125" i="4"/>
  <c r="E124" i="4"/>
  <c r="E123" i="4"/>
  <c r="E122" i="4"/>
  <c r="E121" i="4"/>
  <c r="E120" i="4"/>
  <c r="E119" i="4"/>
  <c r="E118" i="4"/>
  <c r="E117" i="4"/>
  <c r="E116" i="4"/>
  <c r="E115" i="4"/>
  <c r="E113" i="4"/>
  <c r="E112" i="4"/>
  <c r="E111" i="4"/>
  <c r="E110" i="4"/>
  <c r="E109" i="4"/>
  <c r="E108" i="4"/>
  <c r="E107" i="4"/>
  <c r="E106" i="4"/>
  <c r="E105" i="4"/>
  <c r="E104" i="4"/>
  <c r="E103" i="4"/>
  <c r="E102" i="4"/>
  <c r="E101" i="4"/>
  <c r="E100" i="4"/>
  <c r="E99" i="4"/>
  <c r="E98" i="4"/>
  <c r="E97" i="4"/>
  <c r="E96" i="4"/>
  <c r="E95" i="4"/>
  <c r="E93" i="4"/>
  <c r="E92" i="4"/>
  <c r="E91" i="4"/>
  <c r="E90" i="4"/>
  <c r="E89" i="4"/>
  <c r="E88" i="4"/>
  <c r="E87" i="4"/>
  <c r="E86" i="4"/>
  <c r="E85" i="4"/>
  <c r="E84" i="4"/>
  <c r="E83" i="4"/>
  <c r="E82" i="4"/>
  <c r="E81" i="4"/>
  <c r="E80" i="4"/>
  <c r="E79" i="4"/>
  <c r="E78" i="4"/>
  <c r="E77" i="4"/>
  <c r="E75" i="4"/>
  <c r="E74" i="4"/>
  <c r="E73" i="4"/>
  <c r="E72" i="4"/>
  <c r="E71" i="4"/>
  <c r="E70" i="4"/>
  <c r="E69" i="4"/>
  <c r="E68" i="4"/>
  <c r="E67" i="4"/>
  <c r="E66" i="4"/>
  <c r="E65" i="4"/>
  <c r="E64" i="4"/>
  <c r="E63" i="4"/>
  <c r="E62" i="4"/>
  <c r="E61" i="4"/>
  <c r="E60" i="4"/>
  <c r="E59" i="4"/>
  <c r="E58" i="4"/>
  <c r="E57" i="4"/>
  <c r="E56" i="4"/>
  <c r="E55" i="4"/>
  <c r="E54" i="4"/>
  <c r="E52" i="4"/>
  <c r="E51" i="4"/>
  <c r="E50" i="4"/>
  <c r="E49" i="4"/>
  <c r="E48" i="4"/>
  <c r="E47" i="4"/>
  <c r="E46" i="4"/>
  <c r="E45" i="4"/>
  <c r="E44" i="4"/>
  <c r="E43" i="4"/>
  <c r="E42" i="4"/>
  <c r="E41" i="4"/>
  <c r="E40" i="4"/>
  <c r="E39" i="4"/>
  <c r="E38" i="4"/>
  <c r="E36" i="4"/>
  <c r="E35" i="4"/>
  <c r="E34" i="4"/>
  <c r="E33" i="4"/>
  <c r="E32" i="4"/>
  <c r="E31" i="4"/>
  <c r="E30" i="4"/>
  <c r="E28" i="4"/>
  <c r="E27" i="4"/>
  <c r="E26" i="4"/>
  <c r="E25" i="4"/>
  <c r="E24" i="4"/>
  <c r="E22" i="4"/>
  <c r="E21" i="4"/>
  <c r="E20" i="4"/>
  <c r="E19" i="4"/>
  <c r="E18" i="4"/>
  <c r="E17" i="4"/>
  <c r="E16" i="4"/>
  <c r="E15" i="4"/>
  <c r="E14" i="4"/>
  <c r="E13" i="4"/>
  <c r="E12" i="4"/>
  <c r="E11" i="4"/>
  <c r="E10" i="4"/>
  <c r="E9" i="4"/>
  <c r="E8" i="4"/>
  <c r="E7" i="4"/>
  <c r="E6" i="4"/>
  <c r="E4" i="4"/>
  <c r="H40" i="5" l="1"/>
  <c r="F218" i="3"/>
  <c r="F210" i="3"/>
  <c r="F202" i="3"/>
  <c r="F190" i="3"/>
  <c r="F178" i="3"/>
  <c r="F158" i="3"/>
  <c r="F146" i="3"/>
  <c r="F134" i="3"/>
  <c r="F122" i="3"/>
  <c r="F110" i="3"/>
  <c r="F94" i="3"/>
  <c r="F74" i="3"/>
  <c r="F201" i="3"/>
  <c r="F185" i="3"/>
  <c r="F177" i="3"/>
  <c r="F169" i="3"/>
  <c r="F161" i="3"/>
  <c r="F153" i="3"/>
  <c r="F145" i="3"/>
  <c r="F137" i="3"/>
  <c r="F129" i="3"/>
  <c r="F121" i="3"/>
  <c r="F113" i="3"/>
  <c r="F105" i="3"/>
  <c r="F97" i="3"/>
  <c r="F89" i="3"/>
  <c r="F81" i="3"/>
  <c r="F73" i="3"/>
  <c r="F65" i="3"/>
  <c r="F57" i="3"/>
  <c r="F49" i="3"/>
  <c r="F41" i="3"/>
  <c r="F33" i="3"/>
  <c r="F25" i="3"/>
  <c r="F17" i="3"/>
  <c r="F9" i="3"/>
  <c r="F5" i="3"/>
  <c r="F222" i="3"/>
  <c r="F214" i="3"/>
  <c r="F206" i="3"/>
  <c r="F198" i="3"/>
  <c r="F174" i="3"/>
  <c r="F166" i="3"/>
  <c r="F154" i="3"/>
  <c r="F142" i="3"/>
  <c r="F130" i="3"/>
  <c r="F118" i="3"/>
  <c r="F106" i="3"/>
  <c r="F98" i="3"/>
  <c r="F86" i="3"/>
  <c r="F78" i="3"/>
  <c r="F217" i="3"/>
  <c r="F193" i="3"/>
  <c r="F2" i="3"/>
  <c r="F220" i="3"/>
  <c r="F216" i="3"/>
  <c r="F212" i="3"/>
  <c r="F208" i="3"/>
  <c r="F204" i="3"/>
  <c r="F200" i="3"/>
  <c r="F196" i="3"/>
  <c r="F192" i="3"/>
  <c r="F188" i="3"/>
  <c r="F184" i="3"/>
  <c r="F180" i="3"/>
  <c r="F176" i="3"/>
  <c r="F172" i="3"/>
  <c r="F168" i="3"/>
  <c r="F164" i="3"/>
  <c r="F160" i="3"/>
  <c r="F156" i="3"/>
  <c r="F152" i="3"/>
  <c r="F148" i="3"/>
  <c r="F144" i="3"/>
  <c r="F140" i="3"/>
  <c r="F136" i="3"/>
  <c r="F132" i="3"/>
  <c r="F128" i="3"/>
  <c r="F124" i="3"/>
  <c r="F120" i="3"/>
  <c r="F116" i="3"/>
  <c r="F112" i="3"/>
  <c r="F108" i="3"/>
  <c r="F104" i="3"/>
  <c r="F100" i="3"/>
  <c r="F96" i="3"/>
  <c r="F92" i="3"/>
  <c r="F88" i="3"/>
  <c r="F84" i="3"/>
  <c r="F80" i="3"/>
  <c r="F76" i="3"/>
  <c r="F72" i="3"/>
  <c r="F68" i="3"/>
  <c r="F64" i="3"/>
  <c r="F60" i="3"/>
  <c r="F56" i="3"/>
  <c r="F52" i="3"/>
  <c r="F48" i="3"/>
  <c r="F44" i="3"/>
  <c r="F40" i="3"/>
  <c r="F36" i="3"/>
  <c r="F32" i="3"/>
  <c r="F28" i="3"/>
  <c r="F24" i="3"/>
  <c r="F194" i="3"/>
  <c r="F186" i="3"/>
  <c r="F182" i="3"/>
  <c r="F170" i="3"/>
  <c r="F162" i="3"/>
  <c r="F150" i="3"/>
  <c r="F138" i="3"/>
  <c r="F126" i="3"/>
  <c r="F114" i="3"/>
  <c r="F102" i="3"/>
  <c r="F90" i="3"/>
  <c r="F82" i="3"/>
  <c r="F70" i="3"/>
  <c r="F209" i="3"/>
  <c r="F115" i="3"/>
  <c r="F107" i="3"/>
  <c r="F99" i="3"/>
  <c r="F91" i="3"/>
  <c r="F83" i="3"/>
  <c r="F75" i="3"/>
  <c r="F211" i="3"/>
  <c r="F195" i="3"/>
  <c r="F179" i="3"/>
  <c r="F163" i="3"/>
  <c r="F147" i="3"/>
  <c r="F131" i="3"/>
  <c r="F111" i="3"/>
  <c r="F79" i="3"/>
  <c r="F20" i="3"/>
  <c r="F12" i="3"/>
  <c r="F4" i="3"/>
  <c r="F67" i="3"/>
  <c r="F59" i="3"/>
  <c r="F51" i="3"/>
  <c r="F43" i="3"/>
  <c r="F35" i="3"/>
  <c r="F27" i="3"/>
  <c r="F19" i="3"/>
  <c r="F11" i="3"/>
  <c r="F3" i="3"/>
  <c r="F16" i="3"/>
  <c r="F8" i="3"/>
  <c r="I8" i="5" l="1"/>
  <c r="I12" i="5"/>
  <c r="I16" i="5"/>
  <c r="I20" i="5"/>
  <c r="I24" i="5"/>
  <c r="I28" i="5"/>
  <c r="I32" i="5"/>
  <c r="I36" i="5"/>
  <c r="I14" i="5"/>
  <c r="I22" i="5"/>
  <c r="I30" i="5"/>
  <c r="I38" i="5"/>
  <c r="I11" i="5"/>
  <c r="I19" i="5"/>
  <c r="I27" i="5"/>
  <c r="I35" i="5"/>
  <c r="I9" i="5"/>
  <c r="I13" i="5"/>
  <c r="I17" i="5"/>
  <c r="I21" i="5"/>
  <c r="I25" i="5"/>
  <c r="I29" i="5"/>
  <c r="I33" i="5"/>
  <c r="I37" i="5"/>
  <c r="I6" i="5"/>
  <c r="I10" i="5"/>
  <c r="I18" i="5"/>
  <c r="I26" i="5"/>
  <c r="I34" i="5"/>
  <c r="I7" i="5"/>
  <c r="I15" i="5"/>
  <c r="I23" i="5"/>
  <c r="I31" i="5"/>
  <c r="I39" i="5"/>
  <c r="I5" i="5"/>
  <c r="J3" i="3" l="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 i="3"/>
  <c r="J2" i="3"/>
  <c r="H129" i="3" l="1"/>
  <c r="H91" i="3"/>
  <c r="J91" i="3" l="1"/>
  <c r="I91" i="3"/>
  <c r="I129" i="3"/>
  <c r="J129" i="3"/>
  <c r="X1" i="3" l="1"/>
  <c r="G1" i="3"/>
  <c r="G101" i="3" l="1"/>
  <c r="G133" i="3"/>
  <c r="G197" i="3"/>
  <c r="G69" i="3"/>
  <c r="G165" i="3"/>
  <c r="G37" i="3"/>
  <c r="G218" i="3"/>
  <c r="G202" i="3"/>
  <c r="G178" i="3"/>
  <c r="G146" i="3"/>
  <c r="G122" i="3"/>
  <c r="G201" i="3"/>
  <c r="G177" i="3"/>
  <c r="G161" i="3"/>
  <c r="G145" i="3"/>
  <c r="G129" i="3"/>
  <c r="G157" i="3"/>
  <c r="G29" i="3"/>
  <c r="G118" i="3"/>
  <c r="G98" i="3"/>
  <c r="G78" i="3"/>
  <c r="G213" i="3"/>
  <c r="G85" i="3"/>
  <c r="G114" i="3"/>
  <c r="G90" i="3"/>
  <c r="G70" i="3"/>
  <c r="G219" i="3"/>
  <c r="G203" i="3"/>
  <c r="G187" i="3"/>
  <c r="G171" i="3"/>
  <c r="G155" i="3"/>
  <c r="G139" i="3"/>
  <c r="G123" i="3"/>
  <c r="G111" i="3"/>
  <c r="G99" i="3"/>
  <c r="G79" i="3"/>
  <c r="G205" i="3"/>
  <c r="G77" i="3"/>
  <c r="G12" i="3"/>
  <c r="G50" i="3"/>
  <c r="G18" i="3"/>
  <c r="G59" i="3"/>
  <c r="G43" i="3"/>
  <c r="G27" i="3"/>
  <c r="G11" i="3"/>
  <c r="G46" i="3"/>
  <c r="G14" i="3"/>
  <c r="G214" i="3"/>
  <c r="G94" i="3"/>
  <c r="G113" i="3"/>
  <c r="G97" i="3"/>
  <c r="G81" i="3"/>
  <c r="G65" i="3"/>
  <c r="G49" i="3"/>
  <c r="G33" i="3"/>
  <c r="G17" i="3"/>
  <c r="G5" i="3"/>
  <c r="G125" i="3"/>
  <c r="G222" i="3"/>
  <c r="G206" i="3"/>
  <c r="G174" i="3"/>
  <c r="G154" i="3"/>
  <c r="G130" i="3"/>
  <c r="G217" i="3"/>
  <c r="G2" i="3"/>
  <c r="G216" i="3"/>
  <c r="G208" i="3"/>
  <c r="G200" i="3"/>
  <c r="G192" i="3"/>
  <c r="G184" i="3"/>
  <c r="G176" i="3"/>
  <c r="G168" i="3"/>
  <c r="G160" i="3"/>
  <c r="G152" i="3"/>
  <c r="G144" i="3"/>
  <c r="G136" i="3"/>
  <c r="G128" i="3"/>
  <c r="G120" i="3"/>
  <c r="G112" i="3"/>
  <c r="G104" i="3"/>
  <c r="G96" i="3"/>
  <c r="G88" i="3"/>
  <c r="G80" i="3"/>
  <c r="G72" i="3"/>
  <c r="G64" i="3"/>
  <c r="G56" i="3"/>
  <c r="G48" i="3"/>
  <c r="G40" i="3"/>
  <c r="G32" i="3"/>
  <c r="G24" i="3"/>
  <c r="G181" i="3"/>
  <c r="G53" i="3"/>
  <c r="G186" i="3"/>
  <c r="G170" i="3"/>
  <c r="G150" i="3"/>
  <c r="G126" i="3"/>
  <c r="G209" i="3"/>
  <c r="G215" i="3"/>
  <c r="G199" i="3"/>
  <c r="G183" i="3"/>
  <c r="G167" i="3"/>
  <c r="G151" i="3"/>
  <c r="G135" i="3"/>
  <c r="G119" i="3"/>
  <c r="G107" i="3"/>
  <c r="G87" i="3"/>
  <c r="G75" i="3"/>
  <c r="G173" i="3"/>
  <c r="G45" i="3"/>
  <c r="G8" i="3"/>
  <c r="G42" i="3"/>
  <c r="G10" i="3"/>
  <c r="G55" i="3"/>
  <c r="G39" i="3"/>
  <c r="G23" i="3"/>
  <c r="G7" i="3"/>
  <c r="G38" i="3"/>
  <c r="G6" i="3"/>
  <c r="G110" i="3"/>
  <c r="G89" i="3"/>
  <c r="G57" i="3"/>
  <c r="G25" i="3"/>
  <c r="G189" i="3"/>
  <c r="G198" i="3"/>
  <c r="G212" i="3"/>
  <c r="G196" i="3"/>
  <c r="G180" i="3"/>
  <c r="G164" i="3"/>
  <c r="G148" i="3"/>
  <c r="G100" i="3"/>
  <c r="G84" i="3"/>
  <c r="G68" i="3"/>
  <c r="G52" i="3"/>
  <c r="G36" i="3"/>
  <c r="G28" i="3"/>
  <c r="G194" i="3"/>
  <c r="G162" i="3"/>
  <c r="G223" i="3"/>
  <c r="G207" i="3"/>
  <c r="G159" i="3"/>
  <c r="G127" i="3"/>
  <c r="G71" i="3"/>
  <c r="G47" i="3"/>
  <c r="G15" i="3"/>
  <c r="G210" i="3"/>
  <c r="G190" i="3"/>
  <c r="G158" i="3"/>
  <c r="G134" i="3"/>
  <c r="G185" i="3"/>
  <c r="G169" i="3"/>
  <c r="G153" i="3"/>
  <c r="G137" i="3"/>
  <c r="G121" i="3"/>
  <c r="G221" i="3"/>
  <c r="G93" i="3"/>
  <c r="G106" i="3"/>
  <c r="G86" i="3"/>
  <c r="G149" i="3"/>
  <c r="G21" i="3"/>
  <c r="G102" i="3"/>
  <c r="G82" i="3"/>
  <c r="G211" i="3"/>
  <c r="G195" i="3"/>
  <c r="G179" i="3"/>
  <c r="G163" i="3"/>
  <c r="G147" i="3"/>
  <c r="G131" i="3"/>
  <c r="G115" i="3"/>
  <c r="G95" i="3"/>
  <c r="G83" i="3"/>
  <c r="G141" i="3"/>
  <c r="G13" i="3"/>
  <c r="G4" i="3"/>
  <c r="G66" i="3"/>
  <c r="G34" i="3"/>
  <c r="G67" i="3"/>
  <c r="G51" i="3"/>
  <c r="G35" i="3"/>
  <c r="G19" i="3"/>
  <c r="G3" i="3"/>
  <c r="G62" i="3"/>
  <c r="G30" i="3"/>
  <c r="G74" i="3"/>
  <c r="G105" i="3"/>
  <c r="G73" i="3"/>
  <c r="G41" i="3"/>
  <c r="G9" i="3"/>
  <c r="G61" i="3"/>
  <c r="G166" i="3"/>
  <c r="G142" i="3"/>
  <c r="G193" i="3"/>
  <c r="G220" i="3"/>
  <c r="G204" i="3"/>
  <c r="G188" i="3"/>
  <c r="G172" i="3"/>
  <c r="G156" i="3"/>
  <c r="G140" i="3"/>
  <c r="G132" i="3"/>
  <c r="G124" i="3"/>
  <c r="G116" i="3"/>
  <c r="G108" i="3"/>
  <c r="G92" i="3"/>
  <c r="G76" i="3"/>
  <c r="G60" i="3"/>
  <c r="G44" i="3"/>
  <c r="G20" i="3"/>
  <c r="G117" i="3"/>
  <c r="G182" i="3"/>
  <c r="G138" i="3"/>
  <c r="G191" i="3"/>
  <c r="G175" i="3"/>
  <c r="G143" i="3"/>
  <c r="G103" i="3"/>
  <c r="G91" i="3"/>
  <c r="G109" i="3"/>
  <c r="G16" i="3"/>
  <c r="G58" i="3"/>
  <c r="G26" i="3"/>
  <c r="G63" i="3"/>
  <c r="G31" i="3"/>
  <c r="G54" i="3"/>
  <c r="G22" i="3"/>
</calcChain>
</file>

<file path=xl/sharedStrings.xml><?xml version="1.0" encoding="utf-8"?>
<sst xmlns="http://schemas.openxmlformats.org/spreadsheetml/2006/main" count="1880" uniqueCount="573">
  <si>
    <t>Procedimento</t>
  </si>
  <si>
    <t>Quantidade de USO</t>
  </si>
  <si>
    <t>Valor Odontolife</t>
  </si>
  <si>
    <t>Fotografia</t>
  </si>
  <si>
    <t>Cidade:</t>
  </si>
  <si>
    <t>UF:</t>
  </si>
  <si>
    <t>Radiologia</t>
  </si>
  <si>
    <t>Data:</t>
  </si>
  <si>
    <t>CRO:</t>
  </si>
  <si>
    <t>UF CRO:</t>
  </si>
  <si>
    <t>Responsável Técnico:</t>
  </si>
  <si>
    <t>Razão Social:</t>
  </si>
  <si>
    <t>Contraproposta</t>
  </si>
  <si>
    <t>Bairro:</t>
  </si>
  <si>
    <t>Operadoras Conveniadas:</t>
  </si>
  <si>
    <t>CROS Cidade:</t>
  </si>
  <si>
    <t>Prospectos Disponíveis:</t>
  </si>
  <si>
    <t>Multiplicador Ofertado:</t>
  </si>
  <si>
    <t>Proposta Média</t>
  </si>
  <si>
    <t>Credenciamento</t>
  </si>
  <si>
    <t>Técnica</t>
  </si>
  <si>
    <t>Administrativo</t>
  </si>
  <si>
    <t>Mult Solicitado</t>
  </si>
  <si>
    <t>Mult Médio:</t>
  </si>
  <si>
    <t>Qtd USO</t>
  </si>
  <si>
    <t>TUSS</t>
  </si>
  <si>
    <t>Aplicação</t>
  </si>
  <si>
    <t>Área</t>
  </si>
  <si>
    <t>HMO OL</t>
  </si>
  <si>
    <t>HMO DU</t>
  </si>
  <si>
    <t>81000049</t>
  </si>
  <si>
    <t>Consulta odontológica de urgência</t>
  </si>
  <si>
    <t>USUÁRIO</t>
  </si>
  <si>
    <t>Urgência</t>
  </si>
  <si>
    <t>81000057</t>
  </si>
  <si>
    <t>Consulta odontológica de urgência 24 horas</t>
  </si>
  <si>
    <t>Colagem de fragmentos dentários</t>
  </si>
  <si>
    <t>BOCA</t>
  </si>
  <si>
    <t>82000468</t>
  </si>
  <si>
    <t>Controle de hemorragia com aplicação de agente hemostático em região buco-maxilo-facial</t>
  </si>
  <si>
    <t>82000484</t>
  </si>
  <si>
    <t>Controle de hemorragia sem aplicação de agente hemostático em região buco-maxilo-facial</t>
  </si>
  <si>
    <t>85100056</t>
  </si>
  <si>
    <t>Curativo de demora em endodontia</t>
  </si>
  <si>
    <t>85300020</t>
  </si>
  <si>
    <t>Imobilização dentária em dentes permanentes</t>
  </si>
  <si>
    <t>85000787</t>
  </si>
  <si>
    <t>Imobilização dentária em dentes decíduos</t>
  </si>
  <si>
    <t>82001022</t>
  </si>
  <si>
    <t>Incisão e drenagem extraoral de abscesso, hematoma e/ou flegmão da região buco-maxilo-facial</t>
  </si>
  <si>
    <t>82001030</t>
  </si>
  <si>
    <t>Incisão e drenagem intraoral de abscesso, hematoma e/ou flegmão da região buco-maxilo-facial</t>
  </si>
  <si>
    <t>85400467</t>
  </si>
  <si>
    <t>Recimentação de trabalho protético</t>
  </si>
  <si>
    <t>DENTE</t>
  </si>
  <si>
    <t>82001197</t>
  </si>
  <si>
    <t>Redução simples de luxação de articulação temporomandibular (atm)</t>
  </si>
  <si>
    <t>82001251</t>
  </si>
  <si>
    <t>Reimplante de dente com contenção</t>
  </si>
  <si>
    <t>85300063</t>
  </si>
  <si>
    <t>Tratamento de abscesso periodontal agudo</t>
  </si>
  <si>
    <t>82001650</t>
  </si>
  <si>
    <t>Tratamento de alveolite</t>
  </si>
  <si>
    <t>85300080</t>
  </si>
  <si>
    <t>Tratamento de pericoronarite</t>
  </si>
  <si>
    <t>85200034</t>
  </si>
  <si>
    <t>Tratamento em odontalgia aguda</t>
  </si>
  <si>
    <t>81000030</t>
  </si>
  <si>
    <t>Consulta odontológica</t>
  </si>
  <si>
    <t>Diagnóstico</t>
  </si>
  <si>
    <t>81000111</t>
  </si>
  <si>
    <t>Diagnóstico anatomopatológico em citologia esfoliativa na região buco-maxilo-facial</t>
  </si>
  <si>
    <t>81000138</t>
  </si>
  <si>
    <t>Diagnóstico anatomopatológico em material de biópsia na região buco-maxilo-facial</t>
  </si>
  <si>
    <t>81000154</t>
  </si>
  <si>
    <t>Diagnóstico anatomopatológico em peça cirúrgica na região buco-maxilo-facial</t>
  </si>
  <si>
    <t>81000170</t>
  </si>
  <si>
    <t>Diagnóstico anatomopatológico em punção na região buco-maxilo-facial</t>
  </si>
  <si>
    <t>84000090</t>
  </si>
  <si>
    <t>Aplicação tópica de flúor (incluso profilaxia com pasta profilática, taças e escovas) para menores de 13 anos</t>
  </si>
  <si>
    <t>Prevenção</t>
  </si>
  <si>
    <t>84000139</t>
  </si>
  <si>
    <t>Atividade educativa em saúde bucal</t>
  </si>
  <si>
    <t>84000163</t>
  </si>
  <si>
    <t>Controle de biofilme (placa bacteriana)</t>
  </si>
  <si>
    <t>84000198</t>
  </si>
  <si>
    <t>Profilaxia: polimento coronário (com jato de bicarbonato e ultrasson) para maiores de 13 anos</t>
  </si>
  <si>
    <t>HEMIARCADA</t>
  </si>
  <si>
    <t>84000228</t>
  </si>
  <si>
    <t>Teste de capacidade tampão da saliva</t>
  </si>
  <si>
    <t>84000244</t>
  </si>
  <si>
    <t>Teste de fluxo salivar</t>
  </si>
  <si>
    <t>84000252</t>
  </si>
  <si>
    <t>Teste de ph salivar</t>
  </si>
  <si>
    <t>81000278</t>
  </si>
  <si>
    <t>ARCADA</t>
  </si>
  <si>
    <t>81000294</t>
  </si>
  <si>
    <t>Levantamento radiográfico (exame radiodôntico)</t>
  </si>
  <si>
    <t>81000308</t>
  </si>
  <si>
    <t>Modelos ortodônticos</t>
  </si>
  <si>
    <t>81000383</t>
  </si>
  <si>
    <t>Radiografia oclusal</t>
  </si>
  <si>
    <t>81000405</t>
  </si>
  <si>
    <t>Radiografia panorâmica de mandíbula / maxila (ortopantomografia)</t>
  </si>
  <si>
    <t>81000413</t>
  </si>
  <si>
    <t>Radiografia panorâmica de mandíbula / maxila (ortopantomografia) com traçado cefalométrico</t>
  </si>
  <si>
    <t>81000324</t>
  </si>
  <si>
    <t>Rx antero-posterior</t>
  </si>
  <si>
    <t>81000340</t>
  </si>
  <si>
    <t>Rx da ATM</t>
  </si>
  <si>
    <t>81000375</t>
  </si>
  <si>
    <t>Rx interproximal - bite-wing</t>
  </si>
  <si>
    <t>REGIÃO/DENTE</t>
  </si>
  <si>
    <t>81000367</t>
  </si>
  <si>
    <t>Rx mão e punho - carpal</t>
  </si>
  <si>
    <t>81000421</t>
  </si>
  <si>
    <t>Rx periapical</t>
  </si>
  <si>
    <t>81000430</t>
  </si>
  <si>
    <t>Rx postero-anterior</t>
  </si>
  <si>
    <t>81000472</t>
  </si>
  <si>
    <t>Telerradiografia</t>
  </si>
  <si>
    <t>81000480</t>
  </si>
  <si>
    <t>Telerradiografia com traçado cefalométrico</t>
  </si>
  <si>
    <t>00006170</t>
  </si>
  <si>
    <t>Documentação ortodôntica (tipo 1): telerradiografia com 1 traçado, rx panorâmica, modelos de estudos, 5 fotos, pasta ortodôntica, caixa de modelos</t>
  </si>
  <si>
    <t>85100021</t>
  </si>
  <si>
    <t>Clareamento dentário caseiro</t>
  </si>
  <si>
    <t>Dentística</t>
  </si>
  <si>
    <t>85100030</t>
  </si>
  <si>
    <t>Clareamento dentário de consultório</t>
  </si>
  <si>
    <t>85100031</t>
  </si>
  <si>
    <t>Clareamento a laser</t>
  </si>
  <si>
    <t>85100064</t>
  </si>
  <si>
    <t>Faceta direta em resina fotopolimerizável</t>
  </si>
  <si>
    <t>85100072</t>
  </si>
  <si>
    <t>Placa de acetato para clareamento caseiro</t>
  </si>
  <si>
    <t>00000996</t>
  </si>
  <si>
    <t>Reconstrução resina estética direta</t>
  </si>
  <si>
    <t>85100099</t>
  </si>
  <si>
    <t>Restauração amálgama 1 face</t>
  </si>
  <si>
    <t>FACE</t>
  </si>
  <si>
    <t>85100102</t>
  </si>
  <si>
    <t>Restauração amálgama 2 faces</t>
  </si>
  <si>
    <t>85100110</t>
  </si>
  <si>
    <t>Restauração amálgama 3 faces</t>
  </si>
  <si>
    <t>85100129</t>
  </si>
  <si>
    <t>Restauração amálgama 4 faces</t>
  </si>
  <si>
    <t>85100137</t>
  </si>
  <si>
    <t>Restauração em ionômero de vidro - 1 face</t>
  </si>
  <si>
    <t>85100145</t>
  </si>
  <si>
    <t>Restauração em ionômero de vidro - 2 faces</t>
  </si>
  <si>
    <t>85100153</t>
  </si>
  <si>
    <t>Restauração em ionômero de vidro - 3 faces</t>
  </si>
  <si>
    <t>85100161</t>
  </si>
  <si>
    <t>Restauração em ionômero de vidro - 4 faces</t>
  </si>
  <si>
    <t>85100196</t>
  </si>
  <si>
    <t>Restauração resina fotopolimerizável 1 face</t>
  </si>
  <si>
    <t>85100200</t>
  </si>
  <si>
    <t>Restauração resina fotopolimerizável 2 faces</t>
  </si>
  <si>
    <t>85100218</t>
  </si>
  <si>
    <t>Restauração resina fotopolimerizável 3 faces</t>
  </si>
  <si>
    <t>85100226</t>
  </si>
  <si>
    <t>Restauração em resina fotopolimerizável 4 faces</t>
  </si>
  <si>
    <t>00000950</t>
  </si>
  <si>
    <t>Restauração a pino intra-dentinário</t>
  </si>
  <si>
    <t>00001011</t>
  </si>
  <si>
    <t>Restauração resina foto 1 face - estética</t>
  </si>
  <si>
    <t>00001012</t>
  </si>
  <si>
    <t>Restauração resina foto 2 faces - estética</t>
  </si>
  <si>
    <t>00001013</t>
  </si>
  <si>
    <t>Restauração resina foto 3 ou + faces - estética</t>
  </si>
  <si>
    <t>84000031</t>
  </si>
  <si>
    <t>Aplicação de cariostático</t>
  </si>
  <si>
    <t>Odontopediatria</t>
  </si>
  <si>
    <t>84000058</t>
  </si>
  <si>
    <t>Aplicação de selante - técnica invasiva</t>
  </si>
  <si>
    <t>84000074</t>
  </si>
  <si>
    <t>Aplicação de selante de fóssulas e fissuras</t>
  </si>
  <si>
    <t>84000112</t>
  </si>
  <si>
    <t>Aplicação tópica de verniz fluoretado</t>
  </si>
  <si>
    <t>81000014</t>
  </si>
  <si>
    <t>Condicionamento em odontologia</t>
  </si>
  <si>
    <t>87000032</t>
  </si>
  <si>
    <t>Condicionamento em odontologia para pacientes com necessidades especiais</t>
  </si>
  <si>
    <t>83000020</t>
  </si>
  <si>
    <t>Coroa de acetato em dente decíduo</t>
  </si>
  <si>
    <t>87000040</t>
  </si>
  <si>
    <t>Coroa de acetato em dente permanente</t>
  </si>
  <si>
    <t>83000046</t>
  </si>
  <si>
    <t>Coroa de aço em dente decíduo</t>
  </si>
  <si>
    <t>87000059</t>
  </si>
  <si>
    <t>Coroa de aço em dente permanente</t>
  </si>
  <si>
    <t>83000062</t>
  </si>
  <si>
    <t>Coroa de policarbonato em dente decíduo</t>
  </si>
  <si>
    <t>87000067</t>
  </si>
  <si>
    <t>Coroa de policarbonato em dente permanente</t>
  </si>
  <si>
    <t>83000089</t>
  </si>
  <si>
    <t>Exodontia simples de decíduos</t>
  </si>
  <si>
    <t>83000097</t>
  </si>
  <si>
    <t>Mantenedor de espaço fixo</t>
  </si>
  <si>
    <t>83000100</t>
  </si>
  <si>
    <t>Mantenedor de espaço removível</t>
  </si>
  <si>
    <t>83000127</t>
  </si>
  <si>
    <t>Pulpotomia em dente decíduo</t>
  </si>
  <si>
    <t>83000151</t>
  </si>
  <si>
    <t>Tratamento endodôntico em decíduos</t>
  </si>
  <si>
    <t>82000050</t>
  </si>
  <si>
    <t>Amputação radicular com obturação retrogada</t>
  </si>
  <si>
    <t>Endodontia</t>
  </si>
  <si>
    <t>82000069</t>
  </si>
  <si>
    <t>Amputação radicular sem obturação retrogada</t>
  </si>
  <si>
    <t>82000077</t>
  </si>
  <si>
    <t>Apicetomia birradiculares com obturação retrógrada</t>
  </si>
  <si>
    <t>82000085</t>
  </si>
  <si>
    <t>Apicetomia birradiculares sem obturação retrógrada</t>
  </si>
  <si>
    <t>82000158</t>
  </si>
  <si>
    <t>Apicetomia multirradiculares com obturação retrógrada</t>
  </si>
  <si>
    <t>82000166</t>
  </si>
  <si>
    <t>Apicetomia multirradiculares sem obturação retrógrada</t>
  </si>
  <si>
    <t>82000174</t>
  </si>
  <si>
    <t>Apicetomia unirradiculares com obturação retrógrada</t>
  </si>
  <si>
    <t>82000182</t>
  </si>
  <si>
    <t>Apicetomia unirradiculares sem obturação retrógrada</t>
  </si>
  <si>
    <t>85200050</t>
  </si>
  <si>
    <t>Remoção de corpo estranho intracanal</t>
  </si>
  <si>
    <t>85200069</t>
  </si>
  <si>
    <t>Remoção de material obturador intracanal para retratamento endodôntico</t>
  </si>
  <si>
    <t>85200077</t>
  </si>
  <si>
    <t>Remoção de núcleo intrarradicular</t>
  </si>
  <si>
    <t>85200093</t>
  </si>
  <si>
    <t>Retratamento endodôntico birradicular</t>
  </si>
  <si>
    <t>85200107</t>
  </si>
  <si>
    <t>Retratamento endodôntico multirradicular</t>
  </si>
  <si>
    <t>85200115</t>
  </si>
  <si>
    <t>Retratamento endodôntico unirradicular</t>
  </si>
  <si>
    <t>85200123</t>
  </si>
  <si>
    <t>Tratamento de perfuração endodôntica</t>
  </si>
  <si>
    <t>85200140</t>
  </si>
  <si>
    <t>Tratamento endodôntico birradicular</t>
  </si>
  <si>
    <t>85200131</t>
  </si>
  <si>
    <t>Tratamento endodôntico de dente com rizogenese incompleta</t>
  </si>
  <si>
    <t>85200158</t>
  </si>
  <si>
    <t>Tratamento endodôntico multirradicular</t>
  </si>
  <si>
    <t>85200166</t>
  </si>
  <si>
    <t>Tratamento endodôntico unirradicular</t>
  </si>
  <si>
    <t>82000212</t>
  </si>
  <si>
    <t>Aumento de coroa clínica</t>
  </si>
  <si>
    <t>Periodontia</t>
  </si>
  <si>
    <t>00003015</t>
  </si>
  <si>
    <t>Cirurgia plastica periodontal (por elemento)</t>
  </si>
  <si>
    <t>82000417</t>
  </si>
  <si>
    <t>Cirurgia periodontal a retalho</t>
  </si>
  <si>
    <t>SEGMENTO</t>
  </si>
  <si>
    <t>00003145</t>
  </si>
  <si>
    <t>Supervisão cirúrgica de implante</t>
  </si>
  <si>
    <t>82000557</t>
  </si>
  <si>
    <t>Cunha proximal</t>
  </si>
  <si>
    <t>82000646</t>
  </si>
  <si>
    <t>Enxerto conjuntivo subteptelial</t>
  </si>
  <si>
    <t>82000662</t>
  </si>
  <si>
    <t>Enxerto gengival livre</t>
  </si>
  <si>
    <t>82000689</t>
  </si>
  <si>
    <t>Enxerto pediculado</t>
  </si>
  <si>
    <t>00003061</t>
  </si>
  <si>
    <t>Esplintagem com fio ortodôntico até 6 elementos (especificar o segmento)</t>
  </si>
  <si>
    <t>82000921</t>
  </si>
  <si>
    <t>Gengivectomia</t>
  </si>
  <si>
    <t>82000948</t>
  </si>
  <si>
    <t>Gengivoplastia</t>
  </si>
  <si>
    <t>82000980</t>
  </si>
  <si>
    <t>Implante ósseo integrado</t>
  </si>
  <si>
    <t>85300039</t>
  </si>
  <si>
    <t>Raspagem sub-gengival/alisamento radicular</t>
  </si>
  <si>
    <t>85300047</t>
  </si>
  <si>
    <t>Raspagem supra-gengival</t>
  </si>
  <si>
    <t>82001138</t>
  </si>
  <si>
    <t>Reabertura - colocação de cicatrizador</t>
  </si>
  <si>
    <t>82000190</t>
  </si>
  <si>
    <t>Aprofundamento / aumento de vestibulo</t>
  </si>
  <si>
    <t>Cirurgia</t>
  </si>
  <si>
    <t>00005455</t>
  </si>
  <si>
    <t>Artroplastia de ATM</t>
  </si>
  <si>
    <t>82000239</t>
  </si>
  <si>
    <t>Biópsia de boca</t>
  </si>
  <si>
    <t>82000247</t>
  </si>
  <si>
    <t>Biópsia de glândula salivar</t>
  </si>
  <si>
    <t>82000255</t>
  </si>
  <si>
    <t>Biópsia de lábio</t>
  </si>
  <si>
    <t>82000263</t>
  </si>
  <si>
    <t>Biópsia de língua</t>
  </si>
  <si>
    <t>82000271</t>
  </si>
  <si>
    <t>Biópsia de mandíbula</t>
  </si>
  <si>
    <t>82000280</t>
  </si>
  <si>
    <t>Biópsia de maxila</t>
  </si>
  <si>
    <t>82000298</t>
  </si>
  <si>
    <t>Bridectomia</t>
  </si>
  <si>
    <t>82000301</t>
  </si>
  <si>
    <t>Bridotomia</t>
  </si>
  <si>
    <t>00005850</t>
  </si>
  <si>
    <t>Cirurgia para correção de tuberosidade</t>
  </si>
  <si>
    <t>82000352</t>
  </si>
  <si>
    <t>Cirurgia para exostose maxilar</t>
  </si>
  <si>
    <t>82000360</t>
  </si>
  <si>
    <t>Cirurgia para torus mandibular - bilateral</t>
  </si>
  <si>
    <t>82000387</t>
  </si>
  <si>
    <t>Cirurgia para torus mandibular - unilateral</t>
  </si>
  <si>
    <t>82000395</t>
  </si>
  <si>
    <t>Cirurgia para torus palatino</t>
  </si>
  <si>
    <t>82000743</t>
  </si>
  <si>
    <t>Exérese de lipoma na região buco-maxilo-facial</t>
  </si>
  <si>
    <t>82000778</t>
  </si>
  <si>
    <t>Exerese ou excisão de calculo salivar</t>
  </si>
  <si>
    <t>82000786</t>
  </si>
  <si>
    <t>Exérese ou excisão de cistos odontológicos</t>
  </si>
  <si>
    <t>82000794</t>
  </si>
  <si>
    <t>Exerese ou excisão de mucocele</t>
  </si>
  <si>
    <t>82000808</t>
  </si>
  <si>
    <t>Exerese ou excisão de rânula</t>
  </si>
  <si>
    <t>82000816</t>
  </si>
  <si>
    <t>Exodontia a retalho</t>
  </si>
  <si>
    <t>82000832</t>
  </si>
  <si>
    <t>Exodontia de permanente por indicação ortodôntica/protética</t>
  </si>
  <si>
    <t>82000859</t>
  </si>
  <si>
    <t>Exodontia de raiz residual</t>
  </si>
  <si>
    <t>82000875</t>
  </si>
  <si>
    <t>Exodontia simples de permanente</t>
  </si>
  <si>
    <t>82000883</t>
  </si>
  <si>
    <t>Frenulectomia labial</t>
  </si>
  <si>
    <t>82000891</t>
  </si>
  <si>
    <t>Frenulectomia lingual</t>
  </si>
  <si>
    <t>82000905</t>
  </si>
  <si>
    <t>Frenulotomia labial</t>
  </si>
  <si>
    <t>82000913</t>
  </si>
  <si>
    <t>Frenulotomia lingual</t>
  </si>
  <si>
    <t>00005475</t>
  </si>
  <si>
    <t>Mentoplastia</t>
  </si>
  <si>
    <t>82001073</t>
  </si>
  <si>
    <t>Odonto-secção</t>
  </si>
  <si>
    <t>00003141</t>
  </si>
  <si>
    <t>Osteotomia/osteoplastia (por elemento)</t>
  </si>
  <si>
    <t>00005470</t>
  </si>
  <si>
    <t>Osteotomia e osteoplastia de mandíbula p/ laterognatismo</t>
  </si>
  <si>
    <t>00005460</t>
  </si>
  <si>
    <t>Osteotomia e osteoplastia de mandíbula p/ micrognatismo</t>
  </si>
  <si>
    <t>00005450</t>
  </si>
  <si>
    <t>Osteotomia e osteoplastia de mandíbula p/ prognatismo</t>
  </si>
  <si>
    <t>00005480</t>
  </si>
  <si>
    <t>Osteotomia/osteoplastia maxila tipo le fort i</t>
  </si>
  <si>
    <t>00005490</t>
  </si>
  <si>
    <t>Osteotomia/osteoplastia maxila tipo le fort ii</t>
  </si>
  <si>
    <t>00005500</t>
  </si>
  <si>
    <t>Osteotomia/osteoplastia maxila tipo le fort iii</t>
  </si>
  <si>
    <t>82001103</t>
  </si>
  <si>
    <t>Punção aspirativa na região buco-maxilo-facial</t>
  </si>
  <si>
    <t>82001120</t>
  </si>
  <si>
    <t>Punção aspirativa orientada por imagem na região buco-maxilo-facial</t>
  </si>
  <si>
    <t>82001154</t>
  </si>
  <si>
    <t>Reconstrução sulco gengivo labial</t>
  </si>
  <si>
    <t>82001170</t>
  </si>
  <si>
    <t>Redução cruenta de fraturas alveolo dentárias</t>
  </si>
  <si>
    <t>82001189</t>
  </si>
  <si>
    <t>Redução incruenta de fraturas alveolo dentárias</t>
  </si>
  <si>
    <t>82001286</t>
  </si>
  <si>
    <t>Remoção de dentes inclusos / impactados</t>
  </si>
  <si>
    <t>82001294</t>
  </si>
  <si>
    <t>Remoção de dentes semi inclusos / impactados</t>
  </si>
  <si>
    <t>00005015</t>
  </si>
  <si>
    <t>Exodontia simples de supra numerário</t>
  </si>
  <si>
    <t>00005181</t>
  </si>
  <si>
    <t>Remoção de dentes supra-numerários (inclusos ou impactados)</t>
  </si>
  <si>
    <t>82001391</t>
  </si>
  <si>
    <t>Retirada de corpo estranho oroantral ou oronasal da região buco-maxilo-facial</t>
  </si>
  <si>
    <t>82001499</t>
  </si>
  <si>
    <t>Sutura de ferida em região buco-maxilo-facial</t>
  </si>
  <si>
    <t>82001502</t>
  </si>
  <si>
    <t>Tracionamento cirúrgico com finalidade ortodôntica</t>
  </si>
  <si>
    <t>82001545</t>
  </si>
  <si>
    <t>Tratamento cirúrgico de bridas constritivas da região buco-maxilo-facial</t>
  </si>
  <si>
    <t>82001510</t>
  </si>
  <si>
    <t>Tratamento cirúrgico de fístula buco-nasais</t>
  </si>
  <si>
    <t>82001529</t>
  </si>
  <si>
    <t>Tratamento cirúrgico de fístula buco-sinusais</t>
  </si>
  <si>
    <t>82001553</t>
  </si>
  <si>
    <t>Tratamento cirurgico de hiperplasia de tecidos moles da região buco-maxilo-facial</t>
  </si>
  <si>
    <t>82001588</t>
  </si>
  <si>
    <t>Tratamento cirurgico de hiperplasia de tecidos ósseos/cartilaginosos na região buco-maxilo-facial</t>
  </si>
  <si>
    <t>82001618</t>
  </si>
  <si>
    <t>Tratamento cirurgico de tumores benigno de tecidos moles da região buco-maxilo-facial</t>
  </si>
  <si>
    <t>82001596</t>
  </si>
  <si>
    <t>Tratamento cirurgico de tumores benigno de tecidos ósseos/cartilaginosos na região buco-maxilo-facial</t>
  </si>
  <si>
    <t>82001634</t>
  </si>
  <si>
    <t>Tratamento cirúrgico para tumores benignos odontogênicos - sem reconstrução</t>
  </si>
  <si>
    <t>82001707</t>
  </si>
  <si>
    <t>Ulectomia</t>
  </si>
  <si>
    <t>82001715</t>
  </si>
  <si>
    <t>Ulotomia</t>
  </si>
  <si>
    <t>00004193</t>
  </si>
  <si>
    <t>Análogo ou réplica do implante (nacional)</t>
  </si>
  <si>
    <t>Prótese</t>
  </si>
  <si>
    <t>85400033</t>
  </si>
  <si>
    <t>Conserto em prótese parcial removível (em consultório e em laboratório)</t>
  </si>
  <si>
    <t>85400041</t>
  </si>
  <si>
    <t>Conserto em prótese parcial removível (exclusivamente em consultório)</t>
  </si>
  <si>
    <t>85400050</t>
  </si>
  <si>
    <t>Conserto em prótese total (em consultório e em laboratório)</t>
  </si>
  <si>
    <t>85400068</t>
  </si>
  <si>
    <t>Conserto em prótese total (exclusivamento em consultório)</t>
  </si>
  <si>
    <t>85400076</t>
  </si>
  <si>
    <t>Coroa provisória com pino</t>
  </si>
  <si>
    <t>85400084</t>
  </si>
  <si>
    <t>Coroa provisória sem pino</t>
  </si>
  <si>
    <t>85400092</t>
  </si>
  <si>
    <t>Coroa total acrílica prensada</t>
  </si>
  <si>
    <t>85400106</t>
  </si>
  <si>
    <t>Coroa total em cerâmica pura</t>
  </si>
  <si>
    <t>85400114</t>
  </si>
  <si>
    <t>Coroa total em cerômero</t>
  </si>
  <si>
    <t>85400149</t>
  </si>
  <si>
    <t>Coroa total metálica</t>
  </si>
  <si>
    <t>85400165</t>
  </si>
  <si>
    <t>Coroa total metalo plástica - cerômero</t>
  </si>
  <si>
    <t>85400173</t>
  </si>
  <si>
    <t>Coroa total metalo plástica - resina acrílica</t>
  </si>
  <si>
    <t>85400157</t>
  </si>
  <si>
    <t>Coroa metalo-cerâmica</t>
  </si>
  <si>
    <t>85500038</t>
  </si>
  <si>
    <t>Coroa total metalo-cerâmica sobre implante</t>
  </si>
  <si>
    <t>81000243</t>
  </si>
  <si>
    <t>Diagnóstico por meio de enceramento</t>
  </si>
  <si>
    <t>00004270</t>
  </si>
  <si>
    <t>Encaixe fêmea / macho</t>
  </si>
  <si>
    <t>85400181</t>
  </si>
  <si>
    <t>Faceta em cerâmica pura</t>
  </si>
  <si>
    <t>00004192</t>
  </si>
  <si>
    <t>Intermediário (munhão) stander sobre implante (nacional)</t>
  </si>
  <si>
    <t>85400190</t>
  </si>
  <si>
    <t>Faceta em cerômero</t>
  </si>
  <si>
    <t>85400211</t>
  </si>
  <si>
    <t>Núcleo de preenchimento</t>
  </si>
  <si>
    <t>85400220</t>
  </si>
  <si>
    <t>Núcleo metálico fundido</t>
  </si>
  <si>
    <t>85400246</t>
  </si>
  <si>
    <t>Órtese miorrelaxante (placa oclusal estabilizadora)</t>
  </si>
  <si>
    <t>85400254</t>
  </si>
  <si>
    <t>Órtese reposicionadora (placa oclusal reposicionadora)</t>
  </si>
  <si>
    <t>85400270</t>
  </si>
  <si>
    <t>Placa oclusal resiliente</t>
  </si>
  <si>
    <t>00004010</t>
  </si>
  <si>
    <t>Planejamento em prótese</t>
  </si>
  <si>
    <t>85400289</t>
  </si>
  <si>
    <t>Prótese fixa adesiva direta (provisória)</t>
  </si>
  <si>
    <t>85400300</t>
  </si>
  <si>
    <t>Prótese fixa adesiva indireta em metalo-cerâmica</t>
  </si>
  <si>
    <t>85400319</t>
  </si>
  <si>
    <t>Prótese fixa adesiva indireta em metalo-plástica</t>
  </si>
  <si>
    <t>85400343</t>
  </si>
  <si>
    <t>Prótese fixa em metalo-plástica</t>
  </si>
  <si>
    <t>85400360</t>
  </si>
  <si>
    <t>Prótese parcial fixa provisória</t>
  </si>
  <si>
    <t>85400394</t>
  </si>
  <si>
    <t>Prótese parcial remov. prov. acrílico c/ ou s/ gramp.</t>
  </si>
  <si>
    <t>85400386</t>
  </si>
  <si>
    <t>Prótese parcial removível bilateral c/ grampos</t>
  </si>
  <si>
    <t>85400378</t>
  </si>
  <si>
    <t>Prótese parcial removível com encaixes de precisão ou de semi precisão</t>
  </si>
  <si>
    <t>85400408</t>
  </si>
  <si>
    <t>Prótese total</t>
  </si>
  <si>
    <t>85400416</t>
  </si>
  <si>
    <t>Prótese total imediata</t>
  </si>
  <si>
    <t>85400424</t>
  </si>
  <si>
    <t>Prótese total incolor</t>
  </si>
  <si>
    <t>85400483</t>
  </si>
  <si>
    <t>Reembasamento de prótese total ou parcial - imediato (em consultório)</t>
  </si>
  <si>
    <t>85400491</t>
  </si>
  <si>
    <t>Reembasamento de prótese total ou parcial - imediato (em laboratório)</t>
  </si>
  <si>
    <t>85400513</t>
  </si>
  <si>
    <t>Restauração em cerâmica pura - inlay</t>
  </si>
  <si>
    <t>85400521</t>
  </si>
  <si>
    <t>Restauração em cerâmica pura - onlay</t>
  </si>
  <si>
    <t>85400530</t>
  </si>
  <si>
    <t>Restauração em cerômero - onlay</t>
  </si>
  <si>
    <t>85400548</t>
  </si>
  <si>
    <t>Restauração em cerômero - inlay</t>
  </si>
  <si>
    <t>85400556</t>
  </si>
  <si>
    <t>Restauração metálica fundida</t>
  </si>
  <si>
    <t>00004194</t>
  </si>
  <si>
    <t>Transfer / moldeira fechada ou aberta</t>
  </si>
  <si>
    <t>00006150</t>
  </si>
  <si>
    <t>Manutenção ortodôntica</t>
  </si>
  <si>
    <t>Ortodontia</t>
  </si>
  <si>
    <t>0,3</t>
  </si>
  <si>
    <t>0,15</t>
  </si>
  <si>
    <t>Solicitado</t>
  </si>
  <si>
    <t>Tipo Estabelecimento:</t>
  </si>
  <si>
    <t>Dentista/Representante Legal:</t>
  </si>
  <si>
    <t>Consulta Odontológica</t>
  </si>
  <si>
    <t>Aplicação Tópica de Fluor</t>
  </si>
  <si>
    <t>Restauração Fotopolimerizável Uma Face</t>
  </si>
  <si>
    <t>Restauração Fotopolimerizável Duas Faces</t>
  </si>
  <si>
    <t>Restauração Fotopolimerizável Três Faces</t>
  </si>
  <si>
    <t>Aplicação de Selante de Fóssulas e Fissuras</t>
  </si>
  <si>
    <t>Condicionamento em Odontologia</t>
  </si>
  <si>
    <t>Exodontia Simples de Decíduos</t>
  </si>
  <si>
    <t>Tratamento Endodôntico de Decíduos</t>
  </si>
  <si>
    <t>Tratamento Endodôntico Unirradicular</t>
  </si>
  <si>
    <t>Tratamento Endodôntico Birradicular</t>
  </si>
  <si>
    <t>Tratamento Endodôntico Multirradicular</t>
  </si>
  <si>
    <t>Retratamento Endodôntico Unirradicular</t>
  </si>
  <si>
    <t>Retratamento Endodôntico Birradicular</t>
  </si>
  <si>
    <t>Retratamento Endodôntico Multirradicular</t>
  </si>
  <si>
    <t>Raspagem Sub Gengival (boca toda)</t>
  </si>
  <si>
    <t>Raspagem Supra Gengival (boca toda)</t>
  </si>
  <si>
    <t>Exodontia Simples de Permanente</t>
  </si>
  <si>
    <t>Remoção de Dentes Inclusos / Impactados</t>
  </si>
  <si>
    <t>Coroa Provisória com Pino</t>
  </si>
  <si>
    <t>Coroa Total em Cerômero</t>
  </si>
  <si>
    <t>Núcleo Metálico Fundido</t>
  </si>
  <si>
    <t>Núcleo de Preenchimento</t>
  </si>
  <si>
    <t>Manutenção Ortodôntica</t>
  </si>
  <si>
    <t>Área Atuação</t>
  </si>
  <si>
    <t>Aumento de Coroa Clínica</t>
  </si>
  <si>
    <t>Gegivectomia</t>
  </si>
  <si>
    <t>Periapical</t>
  </si>
  <si>
    <t>Bite-wing</t>
  </si>
  <si>
    <t>Cirurgia Periodontal a Retalho</t>
  </si>
  <si>
    <t>Áreas de Atuação:</t>
  </si>
  <si>
    <t>Quantidade Vidas:</t>
  </si>
  <si>
    <t>Áreas de Especialização:</t>
  </si>
  <si>
    <t>0,18</t>
  </si>
  <si>
    <t>Chamado:</t>
  </si>
  <si>
    <t>Profissionais:</t>
  </si>
  <si>
    <t>Multiplicador Médio Cidade:</t>
  </si>
  <si>
    <t>Mulitplicador Máximo Cidade:</t>
  </si>
  <si>
    <t>Multiplicador Mínimo Cidade:</t>
  </si>
  <si>
    <t>Empresa Chamado:</t>
  </si>
  <si>
    <t>Limítrofes 30km:</t>
  </si>
  <si>
    <t>Multiplicador</t>
  </si>
  <si>
    <t>PROCEDIMENTOS ODONTOLÓGICOS</t>
  </si>
  <si>
    <t>APLICAÇÃO</t>
  </si>
  <si>
    <t>UPC</t>
  </si>
  <si>
    <t>URGÊNCIA E EMERGÊNCIA</t>
  </si>
  <si>
    <t>85100048</t>
  </si>
  <si>
    <t>DIAGNÓSTICO</t>
  </si>
  <si>
    <t>PREVENÇÃO</t>
  </si>
  <si>
    <t>RADIOLOGIA ODONTOLÓGICA E IMAGINOLOGIA</t>
  </si>
  <si>
    <t>DENTÍSTICA RESTAURADORA</t>
  </si>
  <si>
    <t>ODONTOPEDIATRIA</t>
  </si>
  <si>
    <t>ENDODONTIA</t>
  </si>
  <si>
    <t>PERIODONTIA</t>
  </si>
  <si>
    <t>CIRURGIA E TRAUMATOLOGIA BUCO-MAXILO-FACIAL</t>
  </si>
  <si>
    <t>PRÓTESE DENTÁRIA</t>
  </si>
  <si>
    <t>ORTODONTIA</t>
  </si>
  <si>
    <t>LEGENDA</t>
  </si>
  <si>
    <t>Atos identificados pela cor laranja pertencem ao rol da ANS conforme RN 262</t>
  </si>
  <si>
    <t>Coroa Provisória sem Pino</t>
  </si>
  <si>
    <t>Coroa Total Metálica</t>
  </si>
  <si>
    <t>Restauração Metálica Fundida</t>
  </si>
  <si>
    <t>Profilaxia (boca toda)</t>
  </si>
  <si>
    <t>Observações Credenciamento:</t>
  </si>
  <si>
    <t>Parecer Dental Uni:</t>
  </si>
  <si>
    <t>Parecer Técnico Odontolife:</t>
  </si>
  <si>
    <t>Análise</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</si>
  <si>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</si>
  <si>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Raspagem Sub Gengival (Hemiarco)</t>
  </si>
  <si>
    <t>Raspagem Supra Gengival (Hemiarco)</t>
  </si>
  <si>
    <t>Profilaxia (Hemiarco)</t>
  </si>
  <si>
    <t>Tatiele Pessotto Manchini</t>
  </si>
  <si>
    <t>Ijuí, RS</t>
  </si>
  <si>
    <t>Hammarstron</t>
  </si>
  <si>
    <t>ok</t>
  </si>
  <si>
    <t>não faço</t>
  </si>
  <si>
    <t>Retorno</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</si>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</sst>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164" formatCode="0.0000"/>
    <numFmt numFmtId="165" formatCode="0.000"/>
    <numFmt numFmtId="166" formatCode="&quot; R$ &quot;* #,##0.00\ ;&quot;-R$ &quot;* #,##0.00\ ;&quot; R$ &quot;* \-#\ ;@\ "/>
    <numFmt numFmtId="167" formatCode="&quot;R$&quot;\ #,##0.00"/>
  </numFmts>
  <fonts count="20" x14ac:knownFonts="1">
    <font>
      <sz val="11"/>
      <color theme="1"/>
      <name val="Calibri"/>
      <family val="2"/>
      <scheme val="minor"/>
    </font>
    <font>
      <sz val="11"/>
      <color theme="1"/>
      <name val="Calibri"/>
      <family val="2"/>
      <scheme val="minor"/>
    </font>
    <font>
      <b/>
      <sz val="36"/>
      <color theme="1"/>
      <name val="Calibri"/>
      <family val="2"/>
      <scheme val="minor"/>
    </font>
    <font>
      <sz val="10"/>
      <name val="Arial"/>
      <family val="2"/>
      <charset val="1"/>
    </font>
    <font>
      <b/>
      <sz val="9"/>
      <color rgb="FFFFFFFF"/>
      <name val="Arial"/>
      <family val="2"/>
    </font>
    <font>
      <sz val="11"/>
      <color rgb="FF000000"/>
      <name val="Calibri"/>
      <family val="2"/>
      <charset val="1"/>
    </font>
    <font>
      <sz val="10"/>
      <color rgb="FF000000"/>
      <name val="Calibri"/>
      <family val="2"/>
      <charset val="1"/>
    </font>
    <font>
      <b/>
      <sz val="9"/>
      <name val="Arial"/>
      <family val="2"/>
      <charset val="1"/>
    </font>
    <font>
      <sz val="9"/>
      <name val="Arial"/>
      <family val="2"/>
      <charset val="1"/>
    </font>
    <font>
      <sz val="9"/>
      <name val="Calibri"/>
      <family val="2"/>
      <charset val="1"/>
    </font>
    <font>
      <sz val="9"/>
      <color rgb="FF000000"/>
      <name val="Calibri"/>
      <family val="2"/>
      <charset val="1"/>
    </font>
    <font>
      <b/>
      <sz val="9"/>
      <color rgb="FF000000"/>
      <name val="Calibri"/>
      <family val="2"/>
    </font>
    <font>
      <sz val="11"/>
      <name val="Calibri"/>
      <family val="2"/>
      <scheme val="minor"/>
    </font>
    <font>
      <sz val="11"/>
      <color theme="0"/>
      <name val="Calibri"/>
      <family val="2"/>
      <scheme val="minor"/>
    </font>
    <font>
      <b/>
      <sz val="11"/>
      <color rgb="FF000000"/>
      <name val="Calibri"/>
      <family val="2"/>
      <charset val="1"/>
    </font>
    <font>
      <b/>
      <sz val="8"/>
      <color rgb="FFFFFFFF"/>
      <name val="Arial"/>
      <family val="2"/>
      <charset val="1"/>
    </font>
    <font>
      <b/>
      <sz val="8"/>
      <name val="Arial"/>
      <family val="2"/>
      <charset val="1"/>
    </font>
    <font>
      <sz val="8"/>
      <name val="Arial"/>
      <family val="2"/>
      <charset val="1"/>
    </font>
    <font>
      <sz val="8"/>
      <name val="Calibri"/>
      <family val="2"/>
      <charset val="1"/>
    </font>
    <font>
      <sz val="14"/>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46C0A"/>
        <bgColor rgb="FFF79646"/>
      </patternFill>
    </fill>
    <fill>
      <patternFill patternType="solid">
        <fgColor rgb="FFFFFFFF"/>
        <bgColor rgb="FFFFFFCC"/>
      </patternFill>
    </fill>
    <fill>
      <patternFill patternType="solid">
        <fgColor theme="0"/>
        <bgColor rgb="FFFF8080"/>
      </patternFill>
    </fill>
    <fill>
      <patternFill patternType="solid">
        <fgColor theme="5" tint="0.79998168889431442"/>
        <bgColor indexed="64"/>
      </patternFill>
    </fill>
    <fill>
      <patternFill patternType="solid">
        <fgColor theme="6" tint="0.79998168889431442"/>
        <bgColor indexed="64"/>
      </patternFill>
    </fill>
    <fill>
      <patternFill patternType="solid">
        <fgColor rgb="FF000000"/>
        <bgColor rgb="FF003300"/>
      </patternFill>
    </fill>
    <fill>
      <patternFill patternType="solid">
        <fgColor rgb="FFF79646"/>
        <bgColor rgb="FFFF8080"/>
      </patternFill>
    </fill>
    <fill>
      <patternFill patternType="solid">
        <fgColor theme="4" tint="0.79998168889431442"/>
        <bgColor indexed="64"/>
      </patternFill>
    </fill>
    <fill>
      <patternFill patternType="solid">
        <fgColor rgb="FF92D050"/>
        <bgColor indexed="64"/>
      </patternFill>
    </fill>
  </fills>
  <borders count="38">
    <border>
      <left/>
      <right/>
      <top/>
      <bottom/>
      <diagonal/>
    </border>
    <border>
      <left/>
      <right/>
      <top/>
      <bottom style="medium">
        <color indexed="64"/>
      </bottom>
      <diagonal/>
    </border>
    <border>
      <left/>
      <right/>
      <top/>
      <bottom style="thin">
        <color indexed="64"/>
      </bottom>
      <diagonal/>
    </border>
    <border>
      <left/>
      <right/>
      <top style="medium">
        <color auto="1"/>
      </top>
      <bottom/>
      <diagonal/>
    </border>
    <border>
      <left/>
      <right/>
      <top style="thin">
        <color indexed="64"/>
      </top>
      <bottom/>
      <diagonal/>
    </border>
    <border>
      <left style="thin">
        <color rgb="FF808080"/>
      </left>
      <right/>
      <top style="thin">
        <color rgb="FF808080"/>
      </top>
      <bottom style="thin">
        <color rgb="FF808080"/>
      </bottom>
      <diagonal/>
    </border>
    <border>
      <left style="medium">
        <color auto="1"/>
      </left>
      <right/>
      <top style="medium">
        <color auto="1"/>
      </top>
      <bottom/>
      <diagonal/>
    </border>
    <border>
      <left style="thin">
        <color rgb="FF808080"/>
      </left>
      <right/>
      <top style="medium">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auto="1"/>
      </left>
      <right/>
      <top style="thin">
        <color rgb="FF808080"/>
      </top>
      <bottom/>
      <diagonal/>
    </border>
    <border>
      <left style="thin">
        <color rgb="FF808080"/>
      </left>
      <right/>
      <top style="thin">
        <color rgb="FF808080"/>
      </top>
      <bottom/>
      <diagonal/>
    </border>
    <border>
      <left style="medium">
        <color auto="1"/>
      </left>
      <right/>
      <top style="thin">
        <color rgb="FF808080"/>
      </top>
      <bottom style="thin">
        <color rgb="FF808080"/>
      </bottom>
      <diagonal/>
    </border>
    <border>
      <left style="thin">
        <color indexed="64"/>
      </left>
      <right/>
      <top style="thin">
        <color indexed="64"/>
      </top>
      <bottom style="thin">
        <color indexed="64"/>
      </bottom>
      <diagonal/>
    </border>
    <border>
      <left style="medium">
        <color auto="1"/>
      </left>
      <right style="thin">
        <color rgb="FF808080"/>
      </right>
      <top style="medium">
        <color auto="1"/>
      </top>
      <bottom/>
      <diagonal/>
    </border>
    <border>
      <left style="thin">
        <color rgb="FF808080"/>
      </left>
      <right style="thin">
        <color rgb="FF808080"/>
      </right>
      <top style="medium">
        <color auto="1"/>
      </top>
      <bottom/>
      <diagonal/>
    </border>
    <border>
      <left style="thin">
        <color rgb="FF808080"/>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medium">
        <color auto="1"/>
      </right>
      <top style="thin">
        <color rgb="FF808080"/>
      </top>
      <bottom style="thin">
        <color rgb="FF808080"/>
      </bottom>
      <diagonal/>
    </border>
    <border>
      <left style="thin">
        <color rgb="FF808080"/>
      </left>
      <right style="medium">
        <color auto="1"/>
      </right>
      <top/>
      <bottom style="thin">
        <color rgb="FF808080"/>
      </bottom>
      <diagonal/>
    </border>
    <border>
      <left style="medium">
        <color auto="1"/>
      </left>
      <right style="thin">
        <color rgb="FF808080"/>
      </right>
      <top style="thin">
        <color rgb="FF808080"/>
      </top>
      <bottom style="medium">
        <color auto="1"/>
      </bottom>
      <diagonal/>
    </border>
    <border>
      <left style="thin">
        <color rgb="FF808080"/>
      </left>
      <right style="thin">
        <color rgb="FF808080"/>
      </right>
      <top style="thin">
        <color rgb="FF808080"/>
      </top>
      <bottom style="medium">
        <color auto="1"/>
      </bottom>
      <diagonal/>
    </border>
    <border>
      <left style="medium">
        <color auto="1"/>
      </left>
      <right style="medium">
        <color auto="1"/>
      </right>
      <top style="thin">
        <color rgb="FF808080"/>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808080"/>
      </right>
      <top style="medium">
        <color auto="1"/>
      </top>
      <bottom style="thin">
        <color rgb="FF808080"/>
      </bottom>
      <diagonal/>
    </border>
    <border>
      <left style="thin">
        <color rgb="FF808080"/>
      </left>
      <right style="thin">
        <color rgb="FF808080"/>
      </right>
      <top style="medium">
        <color auto="1"/>
      </top>
      <bottom style="thin">
        <color rgb="FF808080"/>
      </bottom>
      <diagonal/>
    </border>
    <border>
      <left style="medium">
        <color auto="1"/>
      </left>
      <right style="thin">
        <color rgb="FF808080"/>
      </right>
      <top/>
      <bottom style="thin">
        <color rgb="FF808080"/>
      </bottom>
      <diagonal/>
    </border>
    <border>
      <left style="thin">
        <color rgb="FF808080"/>
      </left>
      <right style="thin">
        <color rgb="FF808080"/>
      </right>
      <top/>
      <bottom style="thin">
        <color rgb="FF808080"/>
      </bottom>
      <diagonal/>
    </border>
    <border>
      <left style="medium">
        <color auto="1"/>
      </left>
      <right style="thin">
        <color rgb="FF808080"/>
      </right>
      <top style="thin">
        <color rgb="FF808080"/>
      </top>
      <bottom/>
      <diagonal/>
    </border>
    <border>
      <left style="thin">
        <color rgb="FF808080"/>
      </left>
      <right style="thin">
        <color rgb="FF808080"/>
      </right>
      <top style="thin">
        <color rgb="FF808080"/>
      </top>
      <bottom/>
      <diagonal/>
    </border>
    <border>
      <left style="medium">
        <color auto="1"/>
      </left>
      <right/>
      <top style="thin">
        <color rgb="FF808080"/>
      </top>
      <bottom style="medium">
        <color auto="1"/>
      </bottom>
      <diagonal/>
    </border>
    <border>
      <left/>
      <right/>
      <top style="thin">
        <color rgb="FF808080"/>
      </top>
      <bottom style="medium">
        <color auto="1"/>
      </bottom>
      <diagonal/>
    </border>
    <border>
      <left/>
      <right style="medium">
        <color auto="1"/>
      </right>
      <top style="thin">
        <color rgb="FF808080"/>
      </top>
      <bottom style="medium">
        <color auto="1"/>
      </bottom>
      <diagonal/>
    </border>
  </borders>
  <cellStyleXfs count="5">
    <xf numFmtId="0" fontId="0" fillId="0" borderId="0"/>
    <xf numFmtId="44" fontId="1" fillId="0" borderId="0" applyFont="0" applyFill="0" applyBorder="0" applyAlignment="0" applyProtection="0"/>
    <xf numFmtId="0" fontId="3" fillId="0" borderId="0"/>
    <xf numFmtId="0" fontId="5" fillId="0" borderId="0"/>
    <xf numFmtId="166" fontId="5" fillId="0" borderId="0" applyBorder="0" applyProtection="0"/>
  </cellStyleXfs>
  <cellXfs count="109">
    <xf numFmtId="0" fontId="0" fillId="0" borderId="0" xfId="0"/>
    <xf numFmtId="44" fontId="0" fillId="3" borderId="0" xfId="1" applyFont="1" applyFill="1" applyAlignment="1" applyProtection="1">
      <alignment horizontal="center" vertical="center"/>
      <protection locked="0"/>
    </xf>
    <xf numFmtId="165" fontId="0" fillId="3" borderId="0" xfId="0" applyNumberFormat="1" applyFill="1" applyAlignment="1" applyProtection="1">
      <alignment horizontal="left" vertical="center" indent="1"/>
      <protection locked="0"/>
    </xf>
    <xf numFmtId="44" fontId="0" fillId="0" borderId="0" xfId="1" applyFont="1" applyAlignment="1">
      <alignment horizontal="center" vertical="center"/>
    </xf>
    <xf numFmtId="0" fontId="6" fillId="0" borderId="0" xfId="3" applyFont="1" applyAlignment="1">
      <alignment vertical="center"/>
    </xf>
    <xf numFmtId="2" fontId="6" fillId="0" borderId="0" xfId="3" applyNumberFormat="1" applyFont="1" applyAlignment="1">
      <alignment vertical="center"/>
    </xf>
    <xf numFmtId="49" fontId="4" fillId="4" borderId="6" xfId="2" applyNumberFormat="1" applyFont="1" applyFill="1" applyBorder="1" applyAlignment="1">
      <alignment horizontal="center" vertical="center"/>
    </xf>
    <xf numFmtId="49" fontId="4" fillId="4" borderId="7" xfId="2" applyNumberFormat="1" applyFont="1" applyFill="1" applyBorder="1" applyAlignment="1">
      <alignment horizontal="center" vertical="center"/>
    </xf>
    <xf numFmtId="0" fontId="4" fillId="4" borderId="7" xfId="3" applyFont="1" applyFill="1" applyBorder="1" applyAlignment="1">
      <alignment horizontal="center" vertical="center"/>
    </xf>
    <xf numFmtId="49" fontId="7" fillId="5" borderId="10" xfId="3" applyNumberFormat="1" applyFont="1" applyFill="1" applyBorder="1" applyAlignment="1">
      <alignment horizontal="center" vertical="center"/>
    </xf>
    <xf numFmtId="0" fontId="8" fillId="6" borderId="11" xfId="2" applyFont="1" applyFill="1" applyBorder="1" applyAlignment="1">
      <alignment vertical="center"/>
    </xf>
    <xf numFmtId="0" fontId="9" fillId="5" borderId="11" xfId="3" applyFont="1" applyFill="1" applyBorder="1" applyAlignment="1">
      <alignment horizontal="center" vertical="center"/>
    </xf>
    <xf numFmtId="2" fontId="10" fillId="7" borderId="8" xfId="3" applyNumberFormat="1" applyFont="1" applyFill="1" applyBorder="1" applyAlignment="1">
      <alignment horizontal="center" vertical="center"/>
    </xf>
    <xf numFmtId="0" fontId="11" fillId="8" borderId="8" xfId="3" applyFont="1" applyFill="1" applyBorder="1" applyAlignment="1">
      <alignment horizontal="center" vertical="center"/>
    </xf>
    <xf numFmtId="2" fontId="10" fillId="8" borderId="8" xfId="3" applyNumberFormat="1" applyFont="1" applyFill="1" applyBorder="1" applyAlignment="1">
      <alignment horizontal="center" vertical="center"/>
    </xf>
    <xf numFmtId="2" fontId="6" fillId="8" borderId="9" xfId="3" applyNumberFormat="1" applyFont="1" applyFill="1" applyBorder="1" applyAlignment="1">
      <alignment horizontal="center" vertical="center"/>
    </xf>
    <xf numFmtId="49" fontId="7" fillId="5" borderId="12" xfId="3" applyNumberFormat="1" applyFont="1" applyFill="1" applyBorder="1" applyAlignment="1">
      <alignment horizontal="center" vertical="center"/>
    </xf>
    <xf numFmtId="0" fontId="8" fillId="6" borderId="5" xfId="2" applyFont="1" applyFill="1" applyBorder="1" applyAlignment="1">
      <alignment vertical="center"/>
    </xf>
    <xf numFmtId="0" fontId="9" fillId="5" borderId="5" xfId="3" applyFont="1" applyFill="1" applyBorder="1" applyAlignment="1">
      <alignment horizontal="center" vertical="center"/>
    </xf>
    <xf numFmtId="0" fontId="11" fillId="8" borderId="13" xfId="3" applyFont="1" applyFill="1" applyBorder="1" applyAlignment="1">
      <alignment horizontal="center" vertical="center"/>
    </xf>
    <xf numFmtId="2" fontId="10" fillId="3" borderId="8" xfId="3" applyNumberFormat="1" applyFont="1" applyFill="1" applyBorder="1" applyAlignment="1">
      <alignment horizontal="center" vertical="center"/>
    </xf>
    <xf numFmtId="14" fontId="12" fillId="3" borderId="0" xfId="0" applyNumberFormat="1" applyFont="1" applyFill="1" applyAlignment="1" applyProtection="1">
      <alignment horizontal="left" vertical="center" indent="1"/>
      <protection locked="0"/>
    </xf>
    <xf numFmtId="0" fontId="0" fillId="0" borderId="0" xfId="0" applyAlignment="1">
      <alignment horizontal="left" vertical="center" indent="1"/>
    </xf>
    <xf numFmtId="0" fontId="0" fillId="0" borderId="0" xfId="0" applyAlignment="1">
      <alignment horizontal="right" vertical="center" indent="1"/>
    </xf>
    <xf numFmtId="0" fontId="0" fillId="3" borderId="0" xfId="0" applyFill="1" applyAlignment="1" applyProtection="1">
      <alignment horizontal="left" vertical="center" indent="1"/>
      <protection locked="0"/>
    </xf>
    <xf numFmtId="0" fontId="5" fillId="0" borderId="0" xfId="3" applyAlignment="1">
      <alignment vertical="center"/>
    </xf>
    <xf numFmtId="49" fontId="4" fillId="4" borderId="14" xfId="2" applyNumberFormat="1" applyFont="1" applyFill="1" applyBorder="1" applyAlignment="1">
      <alignment horizontal="center" vertical="center" wrapText="1"/>
    </xf>
    <xf numFmtId="49" fontId="4" fillId="4" borderId="15" xfId="2" applyNumberFormat="1" applyFont="1" applyFill="1" applyBorder="1" applyAlignment="1">
      <alignment horizontal="center" vertical="center" wrapText="1"/>
    </xf>
    <xf numFmtId="0" fontId="4" fillId="4" borderId="15" xfId="3" applyFont="1" applyFill="1" applyBorder="1" applyAlignment="1">
      <alignment horizontal="center" vertical="center" wrapText="1"/>
    </xf>
    <xf numFmtId="0" fontId="4" fillId="4" borderId="16" xfId="3" applyFont="1" applyFill="1" applyBorder="1" applyAlignment="1">
      <alignment horizontal="center" vertical="center" wrapText="1"/>
    </xf>
    <xf numFmtId="49" fontId="16" fillId="5" borderId="19" xfId="3" applyNumberFormat="1" applyFont="1" applyFill="1" applyBorder="1" applyAlignment="1">
      <alignment horizontal="center" vertical="center" wrapText="1"/>
    </xf>
    <xf numFmtId="0" fontId="17" fillId="10" borderId="20" xfId="2" applyFont="1" applyFill="1" applyBorder="1" applyAlignment="1">
      <alignment vertical="center" wrapText="1"/>
    </xf>
    <xf numFmtId="0" fontId="18" fillId="5" borderId="20" xfId="3" applyFont="1" applyFill="1" applyBorder="1" applyAlignment="1">
      <alignment horizontal="center" vertical="center" wrapText="1"/>
    </xf>
    <xf numFmtId="166" fontId="16" fillId="5" borderId="22" xfId="4" applyFont="1" applyFill="1" applyBorder="1" applyAlignment="1">
      <alignment horizontal="center" vertical="center" wrapText="1"/>
    </xf>
    <xf numFmtId="49" fontId="16" fillId="5" borderId="19" xfId="3" quotePrefix="1" applyNumberFormat="1" applyFont="1" applyFill="1" applyBorder="1" applyAlignment="1">
      <alignment horizontal="center" vertical="center" wrapText="1"/>
    </xf>
    <xf numFmtId="0" fontId="17" fillId="10" borderId="20" xfId="2" applyFont="1" applyFill="1" applyBorder="1" applyAlignment="1">
      <alignment horizontal="left" vertical="center" wrapText="1"/>
    </xf>
    <xf numFmtId="0" fontId="16" fillId="5" borderId="23" xfId="3" applyFont="1" applyFill="1" applyBorder="1" applyAlignment="1">
      <alignment horizontal="center" vertical="center" wrapText="1"/>
    </xf>
    <xf numFmtId="0" fontId="17" fillId="10" borderId="24" xfId="2" applyFont="1" applyFill="1" applyBorder="1" applyAlignment="1">
      <alignment vertical="center" wrapText="1"/>
    </xf>
    <xf numFmtId="0" fontId="18" fillId="5" borderId="24" xfId="3" applyFont="1" applyFill="1" applyBorder="1" applyAlignment="1">
      <alignment horizontal="center" vertical="center" wrapText="1"/>
    </xf>
    <xf numFmtId="166" fontId="16" fillId="5" borderId="25" xfId="4" applyFont="1" applyFill="1" applyBorder="1" applyAlignment="1">
      <alignment horizontal="center" vertical="center" wrapText="1"/>
    </xf>
    <xf numFmtId="49" fontId="16" fillId="5" borderId="29" xfId="3" applyNumberFormat="1" applyFont="1" applyFill="1" applyBorder="1" applyAlignment="1">
      <alignment horizontal="center" vertical="center" wrapText="1"/>
    </xf>
    <xf numFmtId="0" fontId="17" fillId="10" borderId="30" xfId="2" applyFont="1" applyFill="1" applyBorder="1" applyAlignment="1">
      <alignment vertical="center" wrapText="1"/>
    </xf>
    <xf numFmtId="0" fontId="18" fillId="5" borderId="30" xfId="3" applyFont="1" applyFill="1" applyBorder="1" applyAlignment="1">
      <alignment horizontal="center" vertical="center" wrapText="1"/>
    </xf>
    <xf numFmtId="49" fontId="16" fillId="5" borderId="31" xfId="3" applyNumberFormat="1" applyFont="1" applyFill="1" applyBorder="1" applyAlignment="1">
      <alignment horizontal="center" vertical="center" wrapText="1"/>
    </xf>
    <xf numFmtId="0" fontId="17" fillId="10" borderId="32" xfId="2" applyFont="1" applyFill="1" applyBorder="1" applyAlignment="1">
      <alignment vertical="center" wrapText="1"/>
    </xf>
    <xf numFmtId="0" fontId="18" fillId="5" borderId="32" xfId="3" applyFont="1" applyFill="1" applyBorder="1" applyAlignment="1">
      <alignment horizontal="center" vertical="center" wrapText="1"/>
    </xf>
    <xf numFmtId="1" fontId="5" fillId="0" borderId="0" xfId="3" applyNumberFormat="1" applyAlignment="1">
      <alignment vertical="center"/>
    </xf>
    <xf numFmtId="49" fontId="16" fillId="5" borderId="23" xfId="3" applyNumberFormat="1" applyFont="1" applyFill="1" applyBorder="1" applyAlignment="1">
      <alignment horizontal="center" vertical="center" wrapText="1"/>
    </xf>
    <xf numFmtId="0" fontId="17" fillId="5" borderId="30" xfId="2" applyFont="1" applyFill="1" applyBorder="1" applyAlignment="1">
      <alignment vertical="center" wrapText="1"/>
    </xf>
    <xf numFmtId="0" fontId="17" fillId="5" borderId="20" xfId="2" applyFont="1" applyFill="1" applyBorder="1" applyAlignment="1">
      <alignment vertical="center" wrapText="1"/>
    </xf>
    <xf numFmtId="0" fontId="17" fillId="5" borderId="24" xfId="2" applyFont="1" applyFill="1" applyBorder="1" applyAlignment="1">
      <alignment vertical="center" wrapText="1"/>
    </xf>
    <xf numFmtId="0" fontId="16" fillId="5" borderId="19" xfId="3" applyFont="1" applyFill="1" applyBorder="1" applyAlignment="1">
      <alignment horizontal="center" vertical="center" wrapText="1"/>
    </xf>
    <xf numFmtId="49" fontId="16" fillId="5" borderId="33" xfId="3" applyNumberFormat="1" applyFont="1" applyFill="1" applyBorder="1" applyAlignment="1">
      <alignment horizontal="center" vertical="center" wrapText="1"/>
    </xf>
    <xf numFmtId="0" fontId="17" fillId="5" borderId="34" xfId="2" applyFont="1" applyFill="1" applyBorder="1" applyAlignment="1">
      <alignment vertical="center" wrapText="1"/>
    </xf>
    <xf numFmtId="0" fontId="18" fillId="5" borderId="34" xfId="3" applyFont="1" applyFill="1" applyBorder="1" applyAlignment="1">
      <alignment horizontal="center" vertical="center" wrapText="1"/>
    </xf>
    <xf numFmtId="0" fontId="5" fillId="10" borderId="31" xfId="3" applyFill="1" applyBorder="1" applyAlignment="1">
      <alignment vertical="center" wrapText="1"/>
    </xf>
    <xf numFmtId="0" fontId="17" fillId="5" borderId="32" xfId="2" applyFont="1" applyFill="1" applyBorder="1" applyAlignment="1">
      <alignment vertical="center" wrapText="1"/>
    </xf>
    <xf numFmtId="0" fontId="16" fillId="5" borderId="22" xfId="3" applyFont="1" applyFill="1" applyBorder="1" applyAlignment="1">
      <alignment horizontal="center" vertical="center" wrapText="1"/>
    </xf>
    <xf numFmtId="166" fontId="16" fillId="5" borderId="21" xfId="4" applyFont="1" applyFill="1" applyBorder="1" applyAlignment="1">
      <alignment horizontal="center" vertical="center" wrapText="1"/>
    </xf>
    <xf numFmtId="0" fontId="5" fillId="0" borderId="0" xfId="3" applyAlignment="1">
      <alignment vertical="center" wrapText="1"/>
    </xf>
    <xf numFmtId="0" fontId="0" fillId="0" borderId="0" xfId="0" applyAlignment="1">
      <alignment vertical="center"/>
    </xf>
    <xf numFmtId="0" fontId="0" fillId="0" borderId="0" xfId="0" applyAlignment="1">
      <alignment horizontal="left" indent="1"/>
    </xf>
    <xf numFmtId="0" fontId="0" fillId="0" borderId="2" xfId="0" applyBorder="1" applyAlignment="1">
      <alignment horizontal="left" vertical="center" indent="1"/>
    </xf>
    <xf numFmtId="165" fontId="0" fillId="0" borderId="2" xfId="0" applyNumberFormat="1" applyBorder="1" applyAlignment="1">
      <alignment horizontal="left" vertical="center" indent="1"/>
    </xf>
    <xf numFmtId="165" fontId="0" fillId="0" borderId="0" xfId="0" applyNumberFormat="1" applyAlignment="1">
      <alignment horizontal="left" vertical="center" indent="1"/>
    </xf>
    <xf numFmtId="0" fontId="13" fillId="0" borderId="0" xfId="0" applyFont="1" applyAlignment="1">
      <alignment horizontal="left" vertical="center" indent="1"/>
    </xf>
    <xf numFmtId="0" fontId="0" fillId="0" borderId="0" xfId="0" applyAlignment="1">
      <alignment horizontal="center" vertical="center"/>
    </xf>
    <xf numFmtId="164" fontId="0" fillId="0" borderId="0" xfId="0" applyNumberFormat="1" applyAlignment="1">
      <alignment horizontal="left" vertical="center" indent="1"/>
    </xf>
    <xf numFmtId="44" fontId="0" fillId="3" borderId="0" xfId="1" applyFont="1" applyFill="1" applyAlignment="1">
      <alignment horizontal="center" vertical="center"/>
    </xf>
    <xf numFmtId="0" fontId="0" fillId="0" borderId="0" xfId="0" applyAlignment="1">
      <alignment vertical="top" wrapText="1"/>
    </xf>
    <xf numFmtId="0" fontId="0" fillId="0" borderId="0" xfId="0" applyAlignment="1">
      <alignment horizontal="right" indent="1"/>
    </xf>
    <xf numFmtId="0" fontId="0" fillId="0" borderId="4" xfId="0" applyBorder="1" applyAlignment="1">
      <alignment horizontal="left" vertical="center" indent="1"/>
    </xf>
    <xf numFmtId="49" fontId="0" fillId="0" borderId="0" xfId="0" quotePrefix="1" applyNumberFormat="1" applyAlignment="1">
      <alignment horizontal="center" vertical="center"/>
    </xf>
    <xf numFmtId="0" fontId="0" fillId="0" borderId="0" xfId="0" applyAlignment="1">
      <alignment horizontal="center"/>
    </xf>
    <xf numFmtId="49" fontId="0" fillId="0" borderId="0" xfId="0" applyNumberFormat="1" applyAlignment="1">
      <alignment horizontal="center" vertical="center"/>
    </xf>
    <xf numFmtId="0" fontId="0" fillId="0" borderId="3" xfId="0" applyBorder="1" applyAlignment="1">
      <alignment horizontal="center" vertical="center"/>
    </xf>
    <xf numFmtId="1" fontId="10" fillId="7" borderId="8" xfId="3" applyNumberFormat="1" applyFont="1" applyFill="1" applyBorder="1" applyAlignment="1">
      <alignment horizontal="center" vertical="center"/>
    </xf>
    <xf numFmtId="3" fontId="16" fillId="5" borderId="21" xfId="3" applyNumberFormat="1" applyFont="1" applyFill="1" applyBorder="1" applyAlignment="1">
      <alignment horizontal="center" vertical="center" wrapText="1"/>
    </xf>
    <xf numFmtId="3" fontId="0" fillId="3" borderId="0" xfId="0" applyNumberFormat="1" applyFill="1" applyAlignment="1" applyProtection="1">
      <alignment horizontal="left" vertical="center" indent="1"/>
      <protection locked="0"/>
    </xf>
    <xf numFmtId="0" fontId="19" fillId="0" borderId="0" xfId="0" applyFont="1"/>
    <xf numFmtId="0" fontId="19" fillId="0" borderId="0" xfId="0" applyFont="1" applyAlignment="1">
      <alignment horizontal="left" vertical="center" indent="1"/>
    </xf>
    <xf numFmtId="165" fontId="19" fillId="11" borderId="0" xfId="0" applyNumberFormat="1" applyFont="1" applyFill="1" applyAlignment="1">
      <alignment horizontal="center" vertical="center"/>
    </xf>
    <xf numFmtId="44" fontId="19" fillId="0" borderId="0" xfId="0" applyNumberFormat="1" applyFont="1" applyAlignment="1">
      <alignment horizontal="left" vertical="center" indent="1"/>
    </xf>
    <xf numFmtId="165" fontId="0" fillId="0" borderId="2" xfId="0" applyNumberFormat="1" applyBorder="1" applyAlignment="1" applyProtection="1">
      <alignment horizontal="left" vertical="center" indent="1"/>
      <protection locked="0"/>
    </xf>
    <xf numFmtId="167" fontId="0" fillId="0" borderId="0" xfId="0" applyNumberFormat="1" applyAlignment="1">
      <alignment horizontal="left" vertical="center" indent="1"/>
    </xf>
    <xf numFmtId="167" fontId="0" fillId="12" borderId="0" xfId="0" applyNumberFormat="1" applyFill="1" applyAlignment="1">
      <alignment horizontal="left" vertical="center" indent="1"/>
    </xf>
    <xf numFmtId="0" fontId="0" fillId="0" borderId="0" xfId="0"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0" fillId="3" borderId="0" xfId="0" applyFill="1" applyAlignment="1" applyProtection="1">
      <alignment horizontal="left" vertical="center" indent="1"/>
      <protection locked="0"/>
    </xf>
    <xf numFmtId="0" fontId="0" fillId="0" borderId="3" xfId="0" applyBorder="1" applyAlignment="1">
      <alignment horizontal="center" vertical="center"/>
    </xf>
    <xf numFmtId="0" fontId="0" fillId="2" borderId="0" xfId="0"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15" fillId="9" borderId="17" xfId="3" applyFont="1" applyFill="1" applyBorder="1" applyAlignment="1">
      <alignment horizontal="center" vertical="center" wrapText="1"/>
    </xf>
    <xf numFmtId="0" fontId="15" fillId="9" borderId="1" xfId="3" applyFont="1" applyFill="1" applyBorder="1" applyAlignment="1">
      <alignment horizontal="center" vertical="center" wrapText="1"/>
    </xf>
    <xf numFmtId="0" fontId="15" fillId="9" borderId="18" xfId="3" applyFont="1" applyFill="1" applyBorder="1" applyAlignment="1">
      <alignment horizontal="center" vertical="center" wrapText="1"/>
    </xf>
    <xf numFmtId="0" fontId="14" fillId="0" borderId="1" xfId="3" applyFont="1" applyBorder="1" applyAlignment="1">
      <alignment horizontal="center" vertical="center"/>
    </xf>
    <xf numFmtId="49" fontId="15" fillId="9" borderId="17" xfId="3" applyNumberFormat="1" applyFont="1" applyFill="1" applyBorder="1" applyAlignment="1">
      <alignment horizontal="center" vertical="center" wrapText="1"/>
    </xf>
    <xf numFmtId="49" fontId="15" fillId="9" borderId="1" xfId="3" applyNumberFormat="1" applyFont="1" applyFill="1" applyBorder="1" applyAlignment="1">
      <alignment horizontal="center" vertical="center" wrapText="1"/>
    </xf>
    <xf numFmtId="49" fontId="15" fillId="9" borderId="18" xfId="3" applyNumberFormat="1" applyFont="1" applyFill="1" applyBorder="1" applyAlignment="1">
      <alignment horizontal="center" vertical="center" wrapText="1"/>
    </xf>
    <xf numFmtId="49" fontId="15" fillId="9" borderId="26" xfId="3" applyNumberFormat="1" applyFont="1" applyFill="1" applyBorder="1" applyAlignment="1">
      <alignment horizontal="center" vertical="center" wrapText="1"/>
    </xf>
    <xf numFmtId="49" fontId="15" fillId="9" borderId="27" xfId="3" applyNumberFormat="1" applyFont="1" applyFill="1" applyBorder="1" applyAlignment="1">
      <alignment horizontal="center" vertical="center" wrapText="1"/>
    </xf>
    <xf numFmtId="49" fontId="15" fillId="9" borderId="28" xfId="3" applyNumberFormat="1" applyFont="1" applyFill="1" applyBorder="1" applyAlignment="1">
      <alignment horizontal="center" vertical="center" wrapText="1"/>
    </xf>
    <xf numFmtId="49" fontId="15" fillId="9" borderId="35" xfId="3" applyNumberFormat="1" applyFont="1" applyFill="1" applyBorder="1" applyAlignment="1">
      <alignment horizontal="center" vertical="center" wrapText="1"/>
    </xf>
    <xf numFmtId="49" fontId="15" fillId="9" borderId="36" xfId="3" applyNumberFormat="1" applyFont="1" applyFill="1" applyBorder="1" applyAlignment="1">
      <alignment horizontal="center" vertical="center" wrapText="1"/>
    </xf>
    <xf numFmtId="49" fontId="15" fillId="9" borderId="37" xfId="3" applyNumberFormat="1" applyFont="1" applyFill="1" applyBorder="1" applyAlignment="1">
      <alignment horizontal="center" vertical="center" wrapText="1"/>
    </xf>
    <xf numFmtId="49" fontId="15" fillId="9" borderId="17" xfId="2" applyNumberFormat="1" applyFont="1" applyFill="1" applyBorder="1" applyAlignment="1">
      <alignment horizontal="center" vertical="center" wrapText="1"/>
    </xf>
    <xf numFmtId="49" fontId="15" fillId="9" borderId="1" xfId="2" applyNumberFormat="1" applyFont="1" applyFill="1" applyBorder="1" applyAlignment="1">
      <alignment horizontal="center" vertical="center" wrapText="1"/>
    </xf>
    <xf numFmtId="49" fontId="15" fillId="9" borderId="18" xfId="2" applyNumberFormat="1" applyFont="1" applyFill="1" applyBorder="1" applyAlignment="1">
      <alignment horizontal="center" vertical="center" wrapText="1"/>
    </xf>
  </cellXfs>
  <cellStyles count="5">
    <cellStyle name="Moeda" xfId="1" builtinId="4"/>
    <cellStyle name="Moeda 2" xfId="4" xr:uid="{00000000-0005-0000-0000-000001000000}"/>
    <cellStyle name="Normal" xfId="0" builtinId="0"/>
    <cellStyle name="Normal 2" xfId="3" xr:uid="{00000000-0005-0000-0000-000003000000}"/>
    <cellStyle name="Texto Explicativo 2" xfId="2" xr:uid="{00000000-0005-0000-0000-000004000000}"/>
  </cellStyles>
  <dxfs count="30">
    <dxf>
      <font>
        <b/>
        <i val="0"/>
        <color rgb="FFFF0000"/>
      </font>
      <fill>
        <patternFill>
          <bgColor theme="8" tint="0.59996337778862885"/>
        </patternFill>
      </fill>
    </dxf>
    <dxf>
      <font>
        <color rgb="FF9C0006"/>
      </font>
      <fill>
        <patternFill>
          <bgColor rgb="FFFFC7CE"/>
        </patternFill>
      </fill>
    </dxf>
    <dxf>
      <font>
        <b val="0"/>
        <i val="0"/>
        <strike val="0"/>
        <condense val="0"/>
        <extend val="0"/>
        <outline val="0"/>
        <shadow val="0"/>
        <u val="none"/>
        <vertAlign val="baseline"/>
        <sz val="14"/>
        <color theme="1"/>
        <name val="Calibri"/>
        <scheme val="minor"/>
      </font>
      <numFmt numFmtId="34" formatCode="_-&quot;R$&quot;\ * #,##0.00_-;\-&quot;R$&quot;\ * #,##0.00_-;_-&quot;R$&quot;\ * &quot;-&quot;??_-;_-@_-"/>
      <alignment horizontal="left" vertical="center" textRotation="0" wrapText="0" indent="1" justifyLastLine="0" shrinkToFit="0" readingOrder="0"/>
    </dxf>
    <dxf>
      <numFmt numFmtId="34" formatCode="_-&quot;R$&quot;\ * #,##0.00_-;\-&quot;R$&quot;\ * #,##0.00_-;_-&quot;R$&quot;\ *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Calibri"/>
        <scheme val="minor"/>
      </font>
      <numFmt numFmtId="165" formatCode="0.000"/>
      <fill>
        <patternFill patternType="solid">
          <fgColor indexed="64"/>
          <bgColor theme="4" tint="0.79998168889431442"/>
        </patternFill>
      </fill>
      <alignment horizontal="center" vertical="center" textRotation="0" wrapText="0" indent="0" justifyLastLine="0" shrinkToFit="0" readingOrder="0"/>
    </dxf>
    <dxf>
      <numFmt numFmtId="0" formatCode="General"/>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numFmt numFmtId="34" formatCode="_-&quot;R$&quot;\ * #,##0.00_-;\-&quot;R$&quot;\ * #,##0.00_-;_-&quot;R$&quot;\ * &quot;-&quot;??_-;_-@_-"/>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alignment horizontal="left" vertical="center" textRotation="0" wrapText="0" indent="1" justifyLastLine="0" shrinkToFit="0" readingOrder="0"/>
      <protection locked="1" hidden="0"/>
    </dxf>
    <dxf>
      <font>
        <b val="0"/>
        <i val="0"/>
        <strike val="0"/>
        <condense val="0"/>
        <extend val="0"/>
        <outline val="0"/>
        <shadow val="0"/>
        <u val="none"/>
        <vertAlign val="baseline"/>
        <sz val="14"/>
        <color theme="1"/>
        <name val="Calibri"/>
        <scheme val="minor"/>
      </font>
      <alignment horizontal="left" vertical="center" textRotation="0" wrapText="0" indent="1" justifyLastLine="0" shrinkToFit="0" readingOrder="0"/>
    </dxf>
    <dxf>
      <alignment horizontal="left" vertical="center" textRotation="0" wrapText="0" indent="1" justifyLastLine="0" shrinkToFit="0" readingOrder="0"/>
      <protection locked="1" hidden="0"/>
    </dxf>
    <dxf>
      <font>
        <b val="0"/>
        <i val="0"/>
        <strike val="0"/>
        <condense val="0"/>
        <extend val="0"/>
        <outline val="0"/>
        <shadow val="0"/>
        <u val="none"/>
        <vertAlign val="baseline"/>
        <sz val="14"/>
        <color theme="1"/>
        <name val="Calibri"/>
        <scheme val="minor"/>
      </font>
    </dxf>
    <dxf>
      <numFmt numFmtId="30" formatCode="@"/>
      <alignment horizontal="center" vertical="center" textRotation="0" wrapText="0" indent="0" justifyLastLine="0" shrinkToFit="0" readingOrder="0"/>
      <protection locked="1" hidden="0"/>
    </dxf>
    <dxf>
      <font>
        <strike val="0"/>
        <outline val="0"/>
        <shadow val="0"/>
        <u val="none"/>
        <vertAlign val="baseline"/>
        <sz val="14"/>
        <color theme="1"/>
        <name val="Calibri"/>
        <scheme val="minor"/>
      </font>
      <protection locked="1" hidden="0"/>
    </dxf>
    <dxf>
      <alignment horizontal="left" vertical="center" textRotation="0" wrapText="0" indent="1" justifyLastLine="0" shrinkToFit="0" readingOrder="0"/>
      <protection locked="1" hidden="0"/>
    </dxf>
    <dxf>
      <alignment horizontal="center" vertical="center" textRotation="0" wrapText="0" indent="0" justifyLastLine="0" shrinkToFit="0" readingOrder="0"/>
      <protection locked="1" hidden="0"/>
    </dxf>
    <dxf>
      <numFmt numFmtId="167" formatCode="&quot;R$&quot;\ #,##0.00"/>
      <alignment horizontal="left" vertical="center" textRotation="0" wrapText="0" indent="1" justifyLastLine="0" shrinkToFit="0" readingOrder="0"/>
      <protection locked="1" hidden="0"/>
    </dxf>
    <dxf>
      <numFmt numFmtId="34" formatCode="_-&quot;R$&quot;\ * #,##0.00_-;\-&quot;R$&quot;\ * #,##0.00_-;_-&quot;R$&quot;\ * &quot;-&quot;??_-;_-@_-"/>
      <fill>
        <patternFill patternType="solid">
          <fgColor indexed="64"/>
          <bgColor theme="9" tint="0.79998168889431442"/>
        </patternFill>
      </fill>
      <alignment horizontal="center" vertical="center" textRotation="0" wrapText="0" indent="0" justifyLastLine="0" shrinkToFit="0" readingOrder="0"/>
      <protection locked="0" hidden="0"/>
    </dxf>
    <dxf>
      <numFmt numFmtId="34" formatCode="_-&quot;R$&quot;\ * #,##0.00_-;\-&quot;R$&quot;\ * #,##0.00_-;_-&quot;R$&quot;\ * &quot;-&quot;??_-;_-@_-"/>
      <alignment horizontal="center" vertical="center" textRotation="0" wrapText="0" indent="0" justifyLastLine="0" shrinkToFit="0" readingOrder="0"/>
      <protection locked="1" hidden="0"/>
    </dxf>
    <dxf>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protection locked="1" hidden="0"/>
    </dxf>
    <dxf>
      <alignment horizontal="left" vertical="center" textRotation="0" wrapText="0" indent="1" justifyLastLine="0" shrinkToFit="0" readingOrder="0"/>
    </dxf>
    <dxf>
      <alignment horizontal="left" vertical="center" textRotation="0" wrapText="0" indent="1" justifyLastLine="0" shrinkToFit="0" readingOrder="0"/>
      <protection locked="1" hidden="0"/>
    </dxf>
    <dxf>
      <alignment horizontal="left" vertical="center" textRotation="0" wrapText="0" indent="1" justifyLastLine="0" shrinkToFit="0" readingOrder="0"/>
      <protection locked="1" hidden="0"/>
    </dxf>
    <dxf>
      <alignment horizontal="left" vertical="center" textRotation="0" wrapText="0" indent="1"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76200</xdr:rowOff>
    </xdr:from>
    <xdr:to>
      <xdr:col>2</xdr:col>
      <xdr:colOff>1018032</xdr:colOff>
      <xdr:row>1</xdr:row>
      <xdr:rowOff>582168</xdr:rowOff>
    </xdr:to>
    <xdr:pic>
      <xdr:nvPicPr>
        <xdr:cNvPr id="2" name="Imagem 1">
          <a:extLst>
            <a:ext uri="{FF2B5EF4-FFF2-40B4-BE49-F238E27FC236}">
              <a16:creationId xmlns:a16="http://schemas.microsoft.com/office/drawing/2014/main" id="{6EC4ECF9-1D87-4543-82E2-A9A1258DD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266700"/>
          <a:ext cx="2161032" cy="505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347276</xdr:colOff>
      <xdr:row>48</xdr:row>
      <xdr:rowOff>285750</xdr:rowOff>
    </xdr:from>
    <xdr:ext cx="1222451" cy="468077"/>
    <xdr:sp macro="" textlink="">
      <xdr:nvSpPr>
        <xdr:cNvPr id="2" name="CaixaDeTexto 1">
          <a:extLst>
            <a:ext uri="{FF2B5EF4-FFF2-40B4-BE49-F238E27FC236}">
              <a16:creationId xmlns:a16="http://schemas.microsoft.com/office/drawing/2014/main" id="{BCEFB385-571E-49CC-9EE2-CE6BB77FE811}"/>
            </a:ext>
          </a:extLst>
        </xdr:cNvPr>
        <xdr:cNvSpPr txBox="1"/>
      </xdr:nvSpPr>
      <xdr:spPr>
        <a:xfrm>
          <a:off x="3319076" y="9915525"/>
          <a:ext cx="1222451"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200"/>
            <a:t>Credenciamento</a:t>
          </a:r>
        </a:p>
        <a:p>
          <a:pPr algn="ctr"/>
          <a:r>
            <a:rPr lang="pt-BR" sz="1200"/>
            <a:t>Odontolife</a:t>
          </a:r>
        </a:p>
      </xdr:txBody>
    </xdr:sp>
    <xdr:clientData/>
  </xdr:oneCellAnchor>
  <xdr:oneCellAnchor>
    <xdr:from>
      <xdr:col>4</xdr:col>
      <xdr:colOff>501503</xdr:colOff>
      <xdr:row>48</xdr:row>
      <xdr:rowOff>276225</xdr:rowOff>
    </xdr:from>
    <xdr:ext cx="1177374" cy="468077"/>
    <xdr:sp macro="" textlink="">
      <xdr:nvSpPr>
        <xdr:cNvPr id="3" name="CaixaDeTexto 2">
          <a:extLst>
            <a:ext uri="{FF2B5EF4-FFF2-40B4-BE49-F238E27FC236}">
              <a16:creationId xmlns:a16="http://schemas.microsoft.com/office/drawing/2014/main" id="{CD472B63-6BD1-4619-801C-A22A5ECA6AE0}"/>
            </a:ext>
          </a:extLst>
        </xdr:cNvPr>
        <xdr:cNvSpPr txBox="1"/>
      </xdr:nvSpPr>
      <xdr:spPr>
        <a:xfrm>
          <a:off x="7626203" y="9906000"/>
          <a:ext cx="1177374"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200"/>
            <a:t>Parecer Técnico</a:t>
          </a:r>
        </a:p>
        <a:p>
          <a:pPr algn="ctr"/>
          <a:r>
            <a:rPr lang="pt-BR" sz="1200"/>
            <a:t>Odontolife</a:t>
          </a:r>
        </a:p>
      </xdr:txBody>
    </xdr:sp>
    <xdr:clientData/>
  </xdr:oneCellAnchor>
  <xdr:oneCellAnchor>
    <xdr:from>
      <xdr:col>8</xdr:col>
      <xdr:colOff>20022</xdr:colOff>
      <xdr:row>48</xdr:row>
      <xdr:rowOff>276225</xdr:rowOff>
    </xdr:from>
    <xdr:ext cx="847155" cy="468077"/>
    <xdr:sp macro="" textlink="">
      <xdr:nvSpPr>
        <xdr:cNvPr id="4" name="CaixaDeTexto 3">
          <a:extLst>
            <a:ext uri="{FF2B5EF4-FFF2-40B4-BE49-F238E27FC236}">
              <a16:creationId xmlns:a16="http://schemas.microsoft.com/office/drawing/2014/main" id="{0BF54095-43AB-4033-B60B-4BCE7394E947}"/>
            </a:ext>
          </a:extLst>
        </xdr:cNvPr>
        <xdr:cNvSpPr txBox="1"/>
      </xdr:nvSpPr>
      <xdr:spPr>
        <a:xfrm>
          <a:off x="11478597" y="9906000"/>
          <a:ext cx="847155"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200"/>
            <a:t>Parecer</a:t>
          </a:r>
        </a:p>
        <a:p>
          <a:pPr algn="ctr"/>
          <a:r>
            <a:rPr lang="pt-BR" sz="1200"/>
            <a:t>Dental</a:t>
          </a:r>
          <a:r>
            <a:rPr lang="pt-BR" sz="1200" baseline="0"/>
            <a:t> Uni</a:t>
          </a:r>
        </a:p>
      </xdr:txBody>
    </xdr:sp>
    <xdr:clientData/>
  </xdr:oneCellAnchor>
  <xdr:twoCellAnchor>
    <xdr:from>
      <xdr:col>1</xdr:col>
      <xdr:colOff>1771650</xdr:colOff>
      <xdr:row>48</xdr:row>
      <xdr:rowOff>238125</xdr:rowOff>
    </xdr:from>
    <xdr:to>
      <xdr:col>2</xdr:col>
      <xdr:colOff>2257425</xdr:colOff>
      <xdr:row>48</xdr:row>
      <xdr:rowOff>238125</xdr:rowOff>
    </xdr:to>
    <xdr:cxnSp macro="">
      <xdr:nvCxnSpPr>
        <xdr:cNvPr id="6" name="Conector reto 5">
          <a:extLst>
            <a:ext uri="{FF2B5EF4-FFF2-40B4-BE49-F238E27FC236}">
              <a16:creationId xmlns:a16="http://schemas.microsoft.com/office/drawing/2014/main" id="{6ED775B7-13B8-407F-B75D-ED53AB7735C7}"/>
            </a:ext>
          </a:extLst>
        </xdr:cNvPr>
        <xdr:cNvCxnSpPr/>
      </xdr:nvCxnSpPr>
      <xdr:spPr>
        <a:xfrm>
          <a:off x="2743200" y="9867900"/>
          <a:ext cx="248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876300</xdr:colOff>
      <xdr:row>48</xdr:row>
      <xdr:rowOff>228600</xdr:rowOff>
    </xdr:from>
    <xdr:to>
      <xdr:col>6</xdr:col>
      <xdr:colOff>400050</xdr:colOff>
      <xdr:row>48</xdr:row>
      <xdr:rowOff>228600</xdr:rowOff>
    </xdr:to>
    <xdr:cxnSp macro="">
      <xdr:nvCxnSpPr>
        <xdr:cNvPr id="7" name="Conector reto 6">
          <a:extLst>
            <a:ext uri="{FF2B5EF4-FFF2-40B4-BE49-F238E27FC236}">
              <a16:creationId xmlns:a16="http://schemas.microsoft.com/office/drawing/2014/main" id="{D6DA9C29-D721-418C-A892-C842656EBF3E}"/>
            </a:ext>
          </a:extLst>
        </xdr:cNvPr>
        <xdr:cNvCxnSpPr/>
      </xdr:nvCxnSpPr>
      <xdr:spPr>
        <a:xfrm>
          <a:off x="6848475" y="9858375"/>
          <a:ext cx="248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48</xdr:row>
      <xdr:rowOff>219075</xdr:rowOff>
    </xdr:from>
    <xdr:to>
      <xdr:col>9</xdr:col>
      <xdr:colOff>123825</xdr:colOff>
      <xdr:row>48</xdr:row>
      <xdr:rowOff>219075</xdr:rowOff>
    </xdr:to>
    <xdr:cxnSp macro="">
      <xdr:nvCxnSpPr>
        <xdr:cNvPr id="8" name="Conector reto 7">
          <a:extLst>
            <a:ext uri="{FF2B5EF4-FFF2-40B4-BE49-F238E27FC236}">
              <a16:creationId xmlns:a16="http://schemas.microsoft.com/office/drawing/2014/main" id="{F200D628-B066-41B8-B333-04AE654C87D2}"/>
            </a:ext>
          </a:extLst>
        </xdr:cNvPr>
        <xdr:cNvCxnSpPr/>
      </xdr:nvCxnSpPr>
      <xdr:spPr>
        <a:xfrm>
          <a:off x="10410825" y="9848850"/>
          <a:ext cx="248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295275</xdr:colOff>
      <xdr:row>1</xdr:row>
      <xdr:rowOff>95250</xdr:rowOff>
    </xdr:from>
    <xdr:to>
      <xdr:col>2</xdr:col>
      <xdr:colOff>65532</xdr:colOff>
      <xdr:row>1</xdr:row>
      <xdr:rowOff>601218</xdr:rowOff>
    </xdr:to>
    <xdr:pic>
      <xdr:nvPicPr>
        <xdr:cNvPr id="9" name="Imagem 8">
          <a:extLst>
            <a:ext uri="{FF2B5EF4-FFF2-40B4-BE49-F238E27FC236}">
              <a16:creationId xmlns:a16="http://schemas.microsoft.com/office/drawing/2014/main" id="{1BF9890C-46F8-4656-B43B-91A8292E3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285750"/>
          <a:ext cx="2161032" cy="5059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27734</xdr:colOff>
      <xdr:row>0</xdr:row>
      <xdr:rowOff>131886</xdr:rowOff>
    </xdr:from>
    <xdr:to>
      <xdr:col>1</xdr:col>
      <xdr:colOff>695324</xdr:colOff>
      <xdr:row>2</xdr:row>
      <xdr:rowOff>150735</xdr:rowOff>
    </xdr:to>
    <xdr:pic>
      <xdr:nvPicPr>
        <xdr:cNvPr id="2" name="Imagem 1">
          <a:extLst>
            <a:ext uri="{FF2B5EF4-FFF2-40B4-BE49-F238E27FC236}">
              <a16:creationId xmlns:a16="http://schemas.microsoft.com/office/drawing/2014/main" id="{BDF98B97-7817-472E-B0B5-24D11BDD0444}"/>
            </a:ext>
          </a:extLst>
        </xdr:cNvPr>
        <xdr:cNvPicPr/>
      </xdr:nvPicPr>
      <xdr:blipFill>
        <a:blip xmlns:r="http://schemas.openxmlformats.org/officeDocument/2006/relationships" r:embed="rId1"/>
        <a:stretch/>
      </xdr:blipFill>
      <xdr:spPr>
        <a:xfrm>
          <a:off x="27734" y="131886"/>
          <a:ext cx="1191465" cy="666549"/>
        </a:xfrm>
        <a:prstGeom prst="rect">
          <a:avLst/>
        </a:prstGeom>
        <a:ln>
          <a:noFill/>
        </a:ln>
      </xdr:spPr>
    </xdr:pic>
    <xdr:clientData/>
  </xdr:twoCellAnchor>
  <xdr:oneCellAnchor>
    <xdr:from>
      <xdr:col>3</xdr:col>
      <xdr:colOff>76200</xdr:colOff>
      <xdr:row>0</xdr:row>
      <xdr:rowOff>66675</xdr:rowOff>
    </xdr:from>
    <xdr:ext cx="894412" cy="233205"/>
    <xdr:sp macro="" textlink="">
      <xdr:nvSpPr>
        <xdr:cNvPr id="3" name="CaixaDeTexto 2">
          <a:extLst>
            <a:ext uri="{FF2B5EF4-FFF2-40B4-BE49-F238E27FC236}">
              <a16:creationId xmlns:a16="http://schemas.microsoft.com/office/drawing/2014/main" id="{0C5DF2F6-736C-48D8-88C0-61C78B081C3E}"/>
            </a:ext>
          </a:extLst>
        </xdr:cNvPr>
        <xdr:cNvSpPr txBox="1"/>
      </xdr:nvSpPr>
      <xdr:spPr>
        <a:xfrm>
          <a:off x="6543675" y="66675"/>
          <a:ext cx="894412" cy="233205"/>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900">
              <a:ln>
                <a:solidFill>
                  <a:schemeClr val="bg1"/>
                </a:solidFill>
              </a:ln>
              <a:solidFill>
                <a:schemeClr val="bg1"/>
              </a:solidFill>
            </a:rPr>
            <a:t>ANS - nº 40641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107/Desktop/contraproposta%20dentista%200.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ação Proposta"/>
      <sheetName val="Análise"/>
      <sheetName val="Cabeçalho"/>
      <sheetName val="Tabela Odontolife"/>
      <sheetName val="Odontolife x DentalUni"/>
    </sheetNames>
    <sheetDataSet>
      <sheetData sheetId="0"/>
      <sheetData sheetId="1"/>
      <sheetData sheetId="2"/>
      <sheetData sheetId="3">
        <row r="6">
          <cell r="A6" t="str">
            <v>81000049</v>
          </cell>
          <cell r="B6" t="str">
            <v>Consulta odontológica de urgência</v>
          </cell>
          <cell r="C6" t="str">
            <v>USUÁRIO</v>
          </cell>
          <cell r="D6">
            <v>34</v>
          </cell>
          <cell r="E6">
            <v>10.199999999999999</v>
          </cell>
        </row>
        <row r="7">
          <cell r="A7" t="str">
            <v>81000057</v>
          </cell>
          <cell r="B7" t="str">
            <v>Consulta odontológica de urgência 24 horas</v>
          </cell>
          <cell r="C7" t="str">
            <v>USUÁRIO</v>
          </cell>
          <cell r="D7">
            <v>34</v>
          </cell>
          <cell r="E7">
            <v>10.199999999999999</v>
          </cell>
        </row>
        <row r="8">
          <cell r="A8" t="str">
            <v>85100048</v>
          </cell>
          <cell r="B8" t="str">
            <v>Colagem de fragmentos dentários</v>
          </cell>
          <cell r="C8" t="str">
            <v>BOCA</v>
          </cell>
          <cell r="D8">
            <v>8</v>
          </cell>
          <cell r="E8">
            <v>2.4</v>
          </cell>
        </row>
        <row r="9">
          <cell r="A9" t="str">
            <v>82000468</v>
          </cell>
          <cell r="B9" t="str">
            <v>Controle de hemorragia com aplicação de agente hemostático em região buco-maxilo-facial</v>
          </cell>
          <cell r="C9" t="str">
            <v>BOCA</v>
          </cell>
          <cell r="D9">
            <v>8</v>
          </cell>
          <cell r="E9">
            <v>2.4</v>
          </cell>
        </row>
        <row r="10">
          <cell r="A10" t="str">
            <v>82000484</v>
          </cell>
          <cell r="B10" t="str">
            <v>Controle de hemorragia sem aplicação de agente hemostático em região buco-maxilo-facial</v>
          </cell>
          <cell r="C10" t="str">
            <v>BOCA</v>
          </cell>
          <cell r="D10">
            <v>8</v>
          </cell>
          <cell r="E10">
            <v>2.4</v>
          </cell>
        </row>
        <row r="11">
          <cell r="A11" t="str">
            <v>85100056</v>
          </cell>
          <cell r="B11" t="str">
            <v>Curativo de demora em endodontia</v>
          </cell>
          <cell r="C11" t="str">
            <v>BOCA</v>
          </cell>
          <cell r="D11">
            <v>8</v>
          </cell>
          <cell r="E11">
            <v>2.4</v>
          </cell>
        </row>
        <row r="12">
          <cell r="A12" t="str">
            <v>85300020</v>
          </cell>
          <cell r="B12" t="str">
            <v>Imobilização dentária em dentes permanentes</v>
          </cell>
          <cell r="C12" t="str">
            <v>BOCA</v>
          </cell>
          <cell r="D12">
            <v>8</v>
          </cell>
          <cell r="E12">
            <v>2.4</v>
          </cell>
        </row>
        <row r="13">
          <cell r="A13" t="str">
            <v>85000787</v>
          </cell>
          <cell r="B13" t="str">
            <v>Imobilização dentária em dentes decíduos</v>
          </cell>
          <cell r="C13" t="str">
            <v>BOCA</v>
          </cell>
          <cell r="D13">
            <v>8</v>
          </cell>
          <cell r="E13">
            <v>2.4</v>
          </cell>
        </row>
        <row r="14">
          <cell r="A14" t="str">
            <v>82001022</v>
          </cell>
          <cell r="B14" t="str">
            <v>Incisão e drenagem extraoral de abscesso, hematoma e/ou flegmão da região buco-maxilo-facial</v>
          </cell>
          <cell r="C14" t="str">
            <v>BOCA</v>
          </cell>
          <cell r="D14">
            <v>8</v>
          </cell>
          <cell r="E14">
            <v>2.4</v>
          </cell>
        </row>
        <row r="15">
          <cell r="A15" t="str">
            <v>82001030</v>
          </cell>
          <cell r="B15" t="str">
            <v>Incisão e drenagem intraoral de abscesso, hematoma e/ou flegmão da região buco-maxilo-facial</v>
          </cell>
          <cell r="C15" t="str">
            <v>BOCA</v>
          </cell>
          <cell r="D15">
            <v>8</v>
          </cell>
          <cell r="E15">
            <v>2.4</v>
          </cell>
        </row>
        <row r="16">
          <cell r="A16" t="str">
            <v>85400467</v>
          </cell>
          <cell r="B16" t="str">
            <v>Recimentação de trabalho protético</v>
          </cell>
          <cell r="C16" t="str">
            <v>DENTE</v>
          </cell>
          <cell r="D16">
            <v>8</v>
          </cell>
          <cell r="E16">
            <v>2.4</v>
          </cell>
        </row>
        <row r="17">
          <cell r="A17" t="str">
            <v>82001197</v>
          </cell>
          <cell r="B17" t="str">
            <v>Redução simples de luxação de articulação temporomandibular (atm)</v>
          </cell>
          <cell r="C17" t="str">
            <v>BOCA</v>
          </cell>
          <cell r="D17">
            <v>8</v>
          </cell>
          <cell r="E17">
            <v>2.4</v>
          </cell>
        </row>
        <row r="18">
          <cell r="A18" t="str">
            <v>82001251</v>
          </cell>
          <cell r="B18" t="str">
            <v>Reimplante de dente com contenção</v>
          </cell>
          <cell r="C18" t="str">
            <v>BOCA</v>
          </cell>
          <cell r="D18">
            <v>8</v>
          </cell>
          <cell r="E18">
            <v>2.4</v>
          </cell>
        </row>
        <row r="19">
          <cell r="A19" t="str">
            <v>85300063</v>
          </cell>
          <cell r="B19" t="str">
            <v>Tratamento de abscesso periodontal agudo</v>
          </cell>
          <cell r="C19" t="str">
            <v>BOCA</v>
          </cell>
          <cell r="D19">
            <v>8</v>
          </cell>
          <cell r="E19">
            <v>2.4</v>
          </cell>
        </row>
        <row r="20">
          <cell r="A20" t="str">
            <v>82001650</v>
          </cell>
          <cell r="B20" t="str">
            <v>Tratamento de alveolite</v>
          </cell>
          <cell r="C20" t="str">
            <v>BOCA</v>
          </cell>
          <cell r="D20">
            <v>8</v>
          </cell>
          <cell r="E20">
            <v>2.4</v>
          </cell>
        </row>
        <row r="21">
          <cell r="A21" t="str">
            <v>85300080</v>
          </cell>
          <cell r="B21" t="str">
            <v>Tratamento de pericoronarite</v>
          </cell>
          <cell r="C21" t="str">
            <v>BOCA</v>
          </cell>
          <cell r="D21">
            <v>8</v>
          </cell>
          <cell r="E21">
            <v>2.4</v>
          </cell>
        </row>
        <row r="22">
          <cell r="A22" t="str">
            <v>85200034</v>
          </cell>
          <cell r="B22" t="str">
            <v>Tratamento em odontalgia aguda</v>
          </cell>
          <cell r="C22" t="str">
            <v>BOCA</v>
          </cell>
          <cell r="D22">
            <v>8</v>
          </cell>
          <cell r="E22">
            <v>2.4</v>
          </cell>
        </row>
        <row r="23">
          <cell r="A23" t="str">
            <v>DIAGNÓSTICO</v>
          </cell>
          <cell r="B23"/>
          <cell r="C23"/>
          <cell r="D23"/>
          <cell r="E23"/>
        </row>
        <row r="24">
          <cell r="A24" t="str">
            <v>81000030</v>
          </cell>
          <cell r="B24" t="str">
            <v>Consulta odontológica</v>
          </cell>
          <cell r="C24" t="str">
            <v>USUÁRIO</v>
          </cell>
          <cell r="D24">
            <v>34</v>
          </cell>
          <cell r="E24">
            <v>10.199999999999999</v>
          </cell>
        </row>
        <row r="25">
          <cell r="A25" t="str">
            <v>81000111</v>
          </cell>
          <cell r="B25" t="str">
            <v>Diagnóstico anatomopatológico em citologia esfoliativa na região buco-maxilo-facial</v>
          </cell>
          <cell r="C25" t="str">
            <v>USUÁRIO</v>
          </cell>
          <cell r="D25">
            <v>222</v>
          </cell>
          <cell r="E25">
            <v>66.599999999999994</v>
          </cell>
        </row>
        <row r="26">
          <cell r="A26" t="str">
            <v>81000138</v>
          </cell>
          <cell r="B26" t="str">
            <v>Diagnóstico anatomopatológico em material de biópsia na região buco-maxilo-facial</v>
          </cell>
          <cell r="C26" t="str">
            <v>USUÁRIO</v>
          </cell>
          <cell r="D26">
            <v>222</v>
          </cell>
          <cell r="E26">
            <v>66.599999999999994</v>
          </cell>
        </row>
        <row r="27">
          <cell r="A27" t="str">
            <v>81000154</v>
          </cell>
          <cell r="B27" t="str">
            <v>Diagnóstico anatomopatológico em peça cirúrgica na região buco-maxilo-facial</v>
          </cell>
          <cell r="C27" t="str">
            <v>USUÁRIO</v>
          </cell>
          <cell r="D27">
            <v>222</v>
          </cell>
          <cell r="E27">
            <v>66.599999999999994</v>
          </cell>
        </row>
        <row r="28">
          <cell r="A28" t="str">
            <v>81000170</v>
          </cell>
          <cell r="B28" t="str">
            <v>Diagnóstico anatomopatológico em punção na região buco-maxilo-facial</v>
          </cell>
          <cell r="C28" t="str">
            <v>USUÁRIO</v>
          </cell>
          <cell r="D28">
            <v>222</v>
          </cell>
          <cell r="E28">
            <v>66.599999999999994</v>
          </cell>
        </row>
        <row r="29">
          <cell r="A29" t="str">
            <v>PREVENÇÃO</v>
          </cell>
          <cell r="B29"/>
          <cell r="C29"/>
          <cell r="D29"/>
          <cell r="E29"/>
        </row>
        <row r="30">
          <cell r="A30" t="str">
            <v>84000090</v>
          </cell>
          <cell r="B30" t="str">
            <v>Aplicação tópica de flúor (incluso profilaxia com pasta profilática, taças e escovas) para menores de 13 anos</v>
          </cell>
          <cell r="C30" t="str">
            <v>BOCA</v>
          </cell>
          <cell r="D30">
            <v>72</v>
          </cell>
          <cell r="E30">
            <v>21.599999999999998</v>
          </cell>
        </row>
        <row r="31">
          <cell r="A31" t="str">
            <v>84000139</v>
          </cell>
          <cell r="B31" t="str">
            <v>Atividade educativa em saúde bucal</v>
          </cell>
          <cell r="C31" t="str">
            <v>BOCA</v>
          </cell>
          <cell r="D31">
            <v>35</v>
          </cell>
          <cell r="E31">
            <v>10.5</v>
          </cell>
        </row>
        <row r="32">
          <cell r="A32" t="str">
            <v>84000163</v>
          </cell>
          <cell r="B32" t="str">
            <v>Controle de biofilme (placa bacteriana)</v>
          </cell>
          <cell r="C32" t="str">
            <v>BOCA</v>
          </cell>
          <cell r="D32">
            <v>22</v>
          </cell>
          <cell r="E32">
            <v>6.6</v>
          </cell>
        </row>
        <row r="33">
          <cell r="A33" t="str">
            <v>84000198</v>
          </cell>
          <cell r="B33" t="str">
            <v>Profilaxia: polimento coronário (com jato de bicarbonato e ultrasson) para maiores de 13 anos</v>
          </cell>
          <cell r="C33" t="str">
            <v>HEMIARCADA</v>
          </cell>
          <cell r="D33">
            <v>35</v>
          </cell>
          <cell r="E33">
            <v>10.5</v>
          </cell>
        </row>
        <row r="34">
          <cell r="A34" t="str">
            <v>84000228</v>
          </cell>
          <cell r="B34" t="str">
            <v>Teste de capacidade tampão da saliva</v>
          </cell>
          <cell r="C34" t="str">
            <v>BOCA</v>
          </cell>
          <cell r="D34">
            <v>44</v>
          </cell>
          <cell r="E34">
            <v>13.2</v>
          </cell>
        </row>
        <row r="35">
          <cell r="A35" t="str">
            <v>84000244</v>
          </cell>
          <cell r="B35" t="str">
            <v>Teste de fluxo salivar</v>
          </cell>
          <cell r="C35" t="str">
            <v>BOCA</v>
          </cell>
          <cell r="D35">
            <v>44</v>
          </cell>
          <cell r="E35">
            <v>13.2</v>
          </cell>
        </row>
        <row r="36">
          <cell r="A36" t="str">
            <v>84000252</v>
          </cell>
          <cell r="B36" t="str">
            <v>Teste de ph salivar</v>
          </cell>
          <cell r="C36" t="str">
            <v>BOCA</v>
          </cell>
          <cell r="D36">
            <v>44</v>
          </cell>
          <cell r="E36">
            <v>13.2</v>
          </cell>
        </row>
        <row r="37">
          <cell r="A37" t="str">
            <v>RADIOLOGIA ODONTOLÓGICA E IMAGINOLOGIA</v>
          </cell>
          <cell r="B37"/>
          <cell r="C37"/>
          <cell r="D37"/>
          <cell r="E37"/>
        </row>
        <row r="38">
          <cell r="A38" t="str">
            <v>81000278</v>
          </cell>
          <cell r="B38" t="str">
            <v>Fotografia</v>
          </cell>
          <cell r="C38" t="str">
            <v>ARCADA</v>
          </cell>
          <cell r="D38">
            <v>22</v>
          </cell>
          <cell r="E38">
            <v>6.6</v>
          </cell>
        </row>
        <row r="39">
          <cell r="A39" t="str">
            <v>81000294</v>
          </cell>
          <cell r="B39" t="str">
            <v>Levantamento radiográfico (exame radiodôntico)</v>
          </cell>
          <cell r="C39" t="str">
            <v>BOCA</v>
          </cell>
          <cell r="D39">
            <v>222</v>
          </cell>
          <cell r="E39">
            <v>66.599999999999994</v>
          </cell>
        </row>
        <row r="40">
          <cell r="A40" t="str">
            <v>81000308</v>
          </cell>
          <cell r="B40" t="str">
            <v>Modelos ortodônticos</v>
          </cell>
          <cell r="C40" t="str">
            <v>BOCA</v>
          </cell>
          <cell r="D40">
            <v>44</v>
          </cell>
          <cell r="E40">
            <v>13.2</v>
          </cell>
        </row>
        <row r="41">
          <cell r="A41" t="str">
            <v>81000383</v>
          </cell>
          <cell r="B41" t="str">
            <v>Radiografia oclusal</v>
          </cell>
          <cell r="C41" t="str">
            <v>ARCADA</v>
          </cell>
          <cell r="D41">
            <v>29</v>
          </cell>
          <cell r="E41">
            <v>8.6999999999999993</v>
          </cell>
        </row>
        <row r="42">
          <cell r="A42" t="str">
            <v>81000405</v>
          </cell>
          <cell r="B42" t="str">
            <v>Radiografia panorâmica de mandíbula / maxila (ortopantomografia)</v>
          </cell>
          <cell r="C42" t="str">
            <v>BOCA</v>
          </cell>
          <cell r="D42">
            <v>78</v>
          </cell>
          <cell r="E42">
            <v>23.4</v>
          </cell>
        </row>
        <row r="43">
          <cell r="A43" t="str">
            <v>81000413</v>
          </cell>
          <cell r="B43" t="str">
            <v>Radiografia panorâmica de mandíbula / maxila (ortopantomografia) com traçado cefalométrico</v>
          </cell>
          <cell r="C43" t="str">
            <v>BOCA</v>
          </cell>
          <cell r="D43">
            <v>96</v>
          </cell>
          <cell r="E43">
            <v>28.799999999999997</v>
          </cell>
        </row>
        <row r="44">
          <cell r="A44" t="str">
            <v>81000324</v>
          </cell>
          <cell r="B44" t="str">
            <v>Rx antero-posterior</v>
          </cell>
          <cell r="C44" t="str">
            <v>BOCA</v>
          </cell>
          <cell r="D44">
            <v>86</v>
          </cell>
          <cell r="E44">
            <v>25.8</v>
          </cell>
        </row>
        <row r="45">
          <cell r="A45" t="str">
            <v>81000340</v>
          </cell>
          <cell r="B45" t="str">
            <v>Rx da ATM</v>
          </cell>
          <cell r="C45" t="str">
            <v>BOCA</v>
          </cell>
          <cell r="D45">
            <v>193</v>
          </cell>
          <cell r="E45">
            <v>57.9</v>
          </cell>
        </row>
        <row r="46">
          <cell r="A46" t="str">
            <v>81000375</v>
          </cell>
          <cell r="B46" t="str">
            <v>Rx interproximal - bite-wing</v>
          </cell>
          <cell r="C46" t="str">
            <v>REGIÃO/DENTE</v>
          </cell>
          <cell r="D46">
            <v>14</v>
          </cell>
          <cell r="E46">
            <v>4.2</v>
          </cell>
        </row>
        <row r="47">
          <cell r="A47" t="str">
            <v>81000367</v>
          </cell>
          <cell r="B47" t="str">
            <v>Rx mão e punho - carpal</v>
          </cell>
          <cell r="C47" t="str">
            <v>BOCA</v>
          </cell>
          <cell r="D47">
            <v>64</v>
          </cell>
          <cell r="E47">
            <v>19.2</v>
          </cell>
        </row>
        <row r="48">
          <cell r="A48" t="str">
            <v>81000421</v>
          </cell>
          <cell r="B48" t="str">
            <v>Rx periapical</v>
          </cell>
          <cell r="C48" t="str">
            <v>REGIÃO/DENTE</v>
          </cell>
          <cell r="D48">
            <v>14</v>
          </cell>
          <cell r="E48">
            <v>4.2</v>
          </cell>
        </row>
        <row r="49">
          <cell r="A49" t="str">
            <v>81000430</v>
          </cell>
          <cell r="B49" t="str">
            <v>Rx postero-anterior</v>
          </cell>
          <cell r="C49" t="str">
            <v>BOCA</v>
          </cell>
          <cell r="D49">
            <v>86</v>
          </cell>
          <cell r="E49">
            <v>25.8</v>
          </cell>
        </row>
        <row r="50">
          <cell r="A50" t="str">
            <v>81000472</v>
          </cell>
          <cell r="B50" t="str">
            <v>Telerradiografia</v>
          </cell>
          <cell r="C50" t="str">
            <v>BOCA</v>
          </cell>
          <cell r="D50">
            <v>86</v>
          </cell>
          <cell r="E50">
            <v>25.8</v>
          </cell>
        </row>
        <row r="51">
          <cell r="A51" t="str">
            <v>81000480</v>
          </cell>
          <cell r="B51" t="str">
            <v>Telerradiografia com traçado cefalométrico</v>
          </cell>
          <cell r="C51" t="str">
            <v>BOCA</v>
          </cell>
          <cell r="D51">
            <v>110</v>
          </cell>
          <cell r="E51">
            <v>33</v>
          </cell>
        </row>
        <row r="52">
          <cell r="A52" t="str">
            <v>00006170</v>
          </cell>
          <cell r="B52" t="str">
            <v>Documentação ortodôntica (tipo 1): telerradiografia com 1 traçado, rx panorâmica, modelos de estudos, 5 fotos, pasta ortodôntica, caixa de modelos</v>
          </cell>
          <cell r="C52" t="str">
            <v>USUÁRIO</v>
          </cell>
          <cell r="D52">
            <v>313</v>
          </cell>
          <cell r="E52">
            <v>93.899999999999991</v>
          </cell>
        </row>
        <row r="53">
          <cell r="A53" t="str">
            <v>DENTÍSTICA RESTAURADORA</v>
          </cell>
          <cell r="B53"/>
          <cell r="C53"/>
          <cell r="D53"/>
          <cell r="E53"/>
        </row>
        <row r="54">
          <cell r="A54" t="str">
            <v>85100021</v>
          </cell>
          <cell r="B54" t="str">
            <v>Clareamento dentário caseiro</v>
          </cell>
          <cell r="C54" t="str">
            <v>ARCADA</v>
          </cell>
          <cell r="D54">
            <v>955</v>
          </cell>
          <cell r="E54">
            <v>286.5</v>
          </cell>
        </row>
        <row r="55">
          <cell r="A55" t="str">
            <v>85100030</v>
          </cell>
          <cell r="B55" t="str">
            <v>Clareamento dentário de consultório</v>
          </cell>
          <cell r="C55" t="str">
            <v>DENTE</v>
          </cell>
          <cell r="D55">
            <v>390</v>
          </cell>
          <cell r="E55">
            <v>117</v>
          </cell>
        </row>
        <row r="56">
          <cell r="A56" t="str">
            <v>85100031</v>
          </cell>
          <cell r="B56" t="str">
            <v>Clareamento a laser</v>
          </cell>
          <cell r="C56" t="str">
            <v>DENTE</v>
          </cell>
          <cell r="D56">
            <v>2776</v>
          </cell>
          <cell r="E56">
            <v>832.8</v>
          </cell>
        </row>
        <row r="57">
          <cell r="A57" t="str">
            <v>85100064</v>
          </cell>
          <cell r="B57" t="str">
            <v>Faceta direta em resina fotopolimerizável</v>
          </cell>
          <cell r="C57" t="str">
            <v>DENTE</v>
          </cell>
          <cell r="D57">
            <v>172</v>
          </cell>
          <cell r="E57">
            <v>51.6</v>
          </cell>
        </row>
        <row r="58">
          <cell r="A58" t="str">
            <v>85100072</v>
          </cell>
          <cell r="B58" t="str">
            <v>Placa de acetato para clareamento caseiro</v>
          </cell>
          <cell r="C58" t="str">
            <v>ARCADA</v>
          </cell>
          <cell r="D58">
            <v>66</v>
          </cell>
          <cell r="E58">
            <v>19.8</v>
          </cell>
        </row>
        <row r="59">
          <cell r="A59" t="str">
            <v>00000996</v>
          </cell>
          <cell r="B59" t="str">
            <v>Reconstrução resina estética direta</v>
          </cell>
          <cell r="C59" t="str">
            <v>DENTE</v>
          </cell>
          <cell r="D59">
            <v>472</v>
          </cell>
          <cell r="E59">
            <v>141.6</v>
          </cell>
        </row>
        <row r="60">
          <cell r="A60" t="str">
            <v>85100099</v>
          </cell>
          <cell r="B60" t="str">
            <v>Restauração amálgama 1 face</v>
          </cell>
          <cell r="C60" t="str">
            <v>FACE</v>
          </cell>
          <cell r="D60">
            <v>58</v>
          </cell>
          <cell r="E60">
            <v>17.399999999999999</v>
          </cell>
        </row>
        <row r="61">
          <cell r="A61" t="str">
            <v>85100102</v>
          </cell>
          <cell r="B61" t="str">
            <v>Restauração amálgama 2 faces</v>
          </cell>
          <cell r="C61" t="str">
            <v>FACE</v>
          </cell>
          <cell r="D61">
            <v>76</v>
          </cell>
          <cell r="E61">
            <v>22.8</v>
          </cell>
        </row>
        <row r="62">
          <cell r="A62" t="str">
            <v>85100110</v>
          </cell>
          <cell r="B62" t="str">
            <v>Restauração amálgama 3 faces</v>
          </cell>
          <cell r="C62" t="str">
            <v>FACE</v>
          </cell>
          <cell r="D62">
            <v>82</v>
          </cell>
          <cell r="E62">
            <v>24.599999999999998</v>
          </cell>
        </row>
        <row r="63">
          <cell r="A63" t="str">
            <v>85100129</v>
          </cell>
          <cell r="B63" t="str">
            <v>Restauração amálgama 4 faces</v>
          </cell>
          <cell r="C63" t="str">
            <v>FACE</v>
          </cell>
          <cell r="D63">
            <v>98</v>
          </cell>
          <cell r="E63">
            <v>29.4</v>
          </cell>
        </row>
        <row r="64">
          <cell r="A64" t="str">
            <v>85100137</v>
          </cell>
          <cell r="B64" t="str">
            <v>Restauração em ionômero de vidro - 1 face</v>
          </cell>
          <cell r="C64" t="str">
            <v>FACE</v>
          </cell>
          <cell r="D64">
            <v>61</v>
          </cell>
          <cell r="E64">
            <v>18.3</v>
          </cell>
        </row>
        <row r="65">
          <cell r="A65" t="str">
            <v>85100145</v>
          </cell>
          <cell r="B65" t="str">
            <v>Restauração em ionômero de vidro - 2 faces</v>
          </cell>
          <cell r="C65" t="str">
            <v>FACE</v>
          </cell>
          <cell r="D65">
            <v>88</v>
          </cell>
          <cell r="E65">
            <v>26.4</v>
          </cell>
        </row>
        <row r="66">
          <cell r="A66" t="str">
            <v>85100153</v>
          </cell>
          <cell r="B66" t="str">
            <v>Restauração em ionômero de vidro - 3 faces</v>
          </cell>
          <cell r="C66" t="str">
            <v>FACE</v>
          </cell>
          <cell r="D66">
            <v>122</v>
          </cell>
          <cell r="E66">
            <v>36.6</v>
          </cell>
        </row>
        <row r="67">
          <cell r="A67" t="str">
            <v>85100161</v>
          </cell>
          <cell r="B67" t="str">
            <v>Restauração em ionômero de vidro - 4 faces</v>
          </cell>
          <cell r="C67" t="str">
            <v>FACE</v>
          </cell>
          <cell r="D67">
            <v>122</v>
          </cell>
          <cell r="E67">
            <v>36.6</v>
          </cell>
        </row>
        <row r="68">
          <cell r="A68" t="str">
            <v>85100196</v>
          </cell>
          <cell r="B68" t="str">
            <v>Restauração resina fotopolimerizável 1 face</v>
          </cell>
          <cell r="C68" t="str">
            <v>FACE</v>
          </cell>
          <cell r="D68">
            <v>61</v>
          </cell>
          <cell r="E68">
            <v>18.3</v>
          </cell>
        </row>
        <row r="69">
          <cell r="A69" t="str">
            <v>85100200</v>
          </cell>
          <cell r="B69" t="str">
            <v>Restauração resina fotopolimerizável 2 faces</v>
          </cell>
          <cell r="C69" t="str">
            <v>FACE</v>
          </cell>
          <cell r="D69">
            <v>88</v>
          </cell>
          <cell r="E69">
            <v>26.4</v>
          </cell>
        </row>
        <row r="70">
          <cell r="A70" t="str">
            <v>85100218</v>
          </cell>
          <cell r="B70" t="str">
            <v>Restauração resina fotopolimerizável 3 faces</v>
          </cell>
          <cell r="C70" t="str">
            <v>FACE</v>
          </cell>
          <cell r="D70">
            <v>122</v>
          </cell>
          <cell r="E70">
            <v>36.6</v>
          </cell>
        </row>
        <row r="71">
          <cell r="A71" t="str">
            <v>85100226</v>
          </cell>
          <cell r="B71" t="str">
            <v>Restauração em resina fotopolimerizável 4 faces</v>
          </cell>
          <cell r="C71" t="str">
            <v>FACE</v>
          </cell>
          <cell r="D71">
            <v>122</v>
          </cell>
          <cell r="E71">
            <v>36.6</v>
          </cell>
        </row>
        <row r="72">
          <cell r="A72" t="str">
            <v>00000950</v>
          </cell>
          <cell r="B72" t="str">
            <v>Restauração a pino intra-dentinário</v>
          </cell>
          <cell r="C72" t="str">
            <v>DENTE</v>
          </cell>
          <cell r="D72">
            <v>95</v>
          </cell>
          <cell r="E72">
            <v>28.5</v>
          </cell>
        </row>
        <row r="73">
          <cell r="A73" t="str">
            <v>00001011</v>
          </cell>
          <cell r="B73" t="str">
            <v>Restauração resina foto 1 face - estética</v>
          </cell>
          <cell r="C73" t="str">
            <v>FACE</v>
          </cell>
          <cell r="D73">
            <v>151</v>
          </cell>
          <cell r="E73">
            <v>45.3</v>
          </cell>
        </row>
        <row r="74">
          <cell r="A74" t="str">
            <v>00001012</v>
          </cell>
          <cell r="B74" t="str">
            <v>Restauração resina foto 2 faces - estética</v>
          </cell>
          <cell r="C74" t="str">
            <v>FACE</v>
          </cell>
          <cell r="D74">
            <v>174</v>
          </cell>
          <cell r="E74">
            <v>52.199999999999996</v>
          </cell>
        </row>
        <row r="75">
          <cell r="A75" t="str">
            <v>00001013</v>
          </cell>
          <cell r="B75" t="str">
            <v>Restauração resina foto 3 ou + faces - estética</v>
          </cell>
          <cell r="C75" t="str">
            <v>FACE</v>
          </cell>
          <cell r="D75">
            <v>217</v>
          </cell>
          <cell r="E75">
            <v>65.099999999999994</v>
          </cell>
        </row>
        <row r="76">
          <cell r="A76" t="str">
            <v>ODONTOPEDIATRIA</v>
          </cell>
          <cell r="B76"/>
          <cell r="C76"/>
          <cell r="D76"/>
          <cell r="E76"/>
        </row>
        <row r="77">
          <cell r="A77" t="str">
            <v>84000031</v>
          </cell>
          <cell r="B77" t="str">
            <v>Aplicação de cariostático</v>
          </cell>
          <cell r="C77" t="str">
            <v>BOCA</v>
          </cell>
          <cell r="D77">
            <v>42</v>
          </cell>
          <cell r="E77">
            <v>12.6</v>
          </cell>
        </row>
        <row r="78">
          <cell r="A78" t="str">
            <v>84000058</v>
          </cell>
          <cell r="B78" t="str">
            <v>Aplicação de selante - técnica invasiva</v>
          </cell>
          <cell r="C78" t="str">
            <v>DENTE</v>
          </cell>
          <cell r="D78">
            <v>49</v>
          </cell>
          <cell r="E78">
            <v>14.7</v>
          </cell>
        </row>
        <row r="79">
          <cell r="A79" t="str">
            <v>84000074</v>
          </cell>
          <cell r="B79" t="str">
            <v>Aplicação de selante de fóssulas e fissuras</v>
          </cell>
          <cell r="C79" t="str">
            <v>DENTE</v>
          </cell>
          <cell r="D79">
            <v>49</v>
          </cell>
          <cell r="E79">
            <v>14.7</v>
          </cell>
        </row>
        <row r="80">
          <cell r="A80" t="str">
            <v>84000112</v>
          </cell>
          <cell r="B80" t="str">
            <v>Aplicação tópica de verniz fluoretado</v>
          </cell>
          <cell r="C80" t="str">
            <v>HEMIARCADA</v>
          </cell>
          <cell r="D80">
            <v>76</v>
          </cell>
          <cell r="E80">
            <v>22.8</v>
          </cell>
        </row>
        <row r="81">
          <cell r="A81" t="str">
            <v>81000014</v>
          </cell>
          <cell r="B81" t="str">
            <v>Condicionamento em odontologia</v>
          </cell>
          <cell r="C81" t="str">
            <v>USUÁRIO</v>
          </cell>
          <cell r="D81">
            <v>70</v>
          </cell>
          <cell r="E81">
            <v>21</v>
          </cell>
        </row>
        <row r="82">
          <cell r="A82" t="str">
            <v>87000032</v>
          </cell>
          <cell r="B82" t="str">
            <v>Condicionamento em odontologia para pacientes com necessidades especiais</v>
          </cell>
          <cell r="C82" t="str">
            <v>USUÁRIO</v>
          </cell>
          <cell r="D82">
            <v>70</v>
          </cell>
          <cell r="E82">
            <v>21</v>
          </cell>
        </row>
        <row r="83">
          <cell r="A83" t="str">
            <v>83000020</v>
          </cell>
          <cell r="B83" t="str">
            <v>Coroa de acetato em dente decíduo</v>
          </cell>
          <cell r="C83" t="str">
            <v>DENTE</v>
          </cell>
          <cell r="D83">
            <v>168</v>
          </cell>
          <cell r="E83">
            <v>50.4</v>
          </cell>
        </row>
        <row r="84">
          <cell r="A84" t="str">
            <v>87000040</v>
          </cell>
          <cell r="B84" t="str">
            <v>Coroa de acetato em dente permanente</v>
          </cell>
          <cell r="C84" t="str">
            <v>DENTE</v>
          </cell>
          <cell r="D84">
            <v>170</v>
          </cell>
          <cell r="E84">
            <v>51</v>
          </cell>
        </row>
        <row r="85">
          <cell r="A85" t="str">
            <v>83000046</v>
          </cell>
          <cell r="B85" t="str">
            <v>Coroa de aço em dente decíduo</v>
          </cell>
          <cell r="C85" t="str">
            <v>DENTE</v>
          </cell>
          <cell r="D85">
            <v>168</v>
          </cell>
          <cell r="E85">
            <v>50.4</v>
          </cell>
        </row>
        <row r="86">
          <cell r="A86" t="str">
            <v>87000059</v>
          </cell>
          <cell r="B86" t="str">
            <v>Coroa de aço em dente permanente</v>
          </cell>
          <cell r="C86" t="str">
            <v>DENTE</v>
          </cell>
          <cell r="D86">
            <v>168</v>
          </cell>
          <cell r="E86">
            <v>50.4</v>
          </cell>
        </row>
        <row r="87">
          <cell r="A87" t="str">
            <v>83000062</v>
          </cell>
          <cell r="B87" t="str">
            <v>Coroa de policarbonato em dente decíduo</v>
          </cell>
          <cell r="C87" t="str">
            <v>DENTE</v>
          </cell>
          <cell r="D87">
            <v>168</v>
          </cell>
          <cell r="E87">
            <v>50.4</v>
          </cell>
        </row>
        <row r="88">
          <cell r="A88" t="str">
            <v>87000067</v>
          </cell>
          <cell r="B88" t="str">
            <v>Coroa de policarbonato em dente permanente</v>
          </cell>
          <cell r="C88" t="str">
            <v>DENTE</v>
          </cell>
          <cell r="D88">
            <v>168</v>
          </cell>
          <cell r="E88">
            <v>50.4</v>
          </cell>
        </row>
        <row r="89">
          <cell r="A89" t="str">
            <v>83000089</v>
          </cell>
          <cell r="B89" t="str">
            <v>Exodontia simples de decíduos</v>
          </cell>
          <cell r="C89" t="str">
            <v>DENTE</v>
          </cell>
          <cell r="D89">
            <v>73</v>
          </cell>
          <cell r="E89">
            <v>21.9</v>
          </cell>
        </row>
        <row r="90">
          <cell r="A90" t="str">
            <v>83000097</v>
          </cell>
          <cell r="B90" t="str">
            <v>Mantenedor de espaço fixo</v>
          </cell>
          <cell r="C90" t="str">
            <v>ARCADA</v>
          </cell>
          <cell r="D90">
            <v>701</v>
          </cell>
          <cell r="E90">
            <v>210.29999999999998</v>
          </cell>
        </row>
        <row r="91">
          <cell r="A91" t="str">
            <v>83000100</v>
          </cell>
          <cell r="B91" t="str">
            <v>Mantenedor de espaço removível</v>
          </cell>
          <cell r="C91" t="str">
            <v>ARCADA</v>
          </cell>
          <cell r="D91">
            <v>761</v>
          </cell>
          <cell r="E91">
            <v>228.29999999999998</v>
          </cell>
        </row>
        <row r="92">
          <cell r="A92" t="str">
            <v>83000127</v>
          </cell>
          <cell r="B92" t="str">
            <v>Pulpotomia em dente decíduo</v>
          </cell>
          <cell r="C92" t="str">
            <v>DENTE</v>
          </cell>
          <cell r="D92">
            <v>105</v>
          </cell>
          <cell r="E92">
            <v>31.5</v>
          </cell>
        </row>
        <row r="93">
          <cell r="A93" t="str">
            <v>83000151</v>
          </cell>
          <cell r="B93" t="str">
            <v>Tratamento endodôntico em decíduos</v>
          </cell>
          <cell r="C93" t="str">
            <v>DENTE</v>
          </cell>
          <cell r="D93">
            <v>212</v>
          </cell>
          <cell r="E93">
            <v>63.599999999999994</v>
          </cell>
        </row>
        <row r="94">
          <cell r="A94" t="str">
            <v>ENDODONTIA</v>
          </cell>
          <cell r="B94"/>
          <cell r="C94"/>
          <cell r="D94"/>
          <cell r="E94"/>
        </row>
        <row r="95">
          <cell r="A95" t="str">
            <v>82000050</v>
          </cell>
          <cell r="B95" t="str">
            <v>Amputação radicular com obturação retrogada</v>
          </cell>
          <cell r="C95" t="str">
            <v>DENTE</v>
          </cell>
          <cell r="D95">
            <v>317</v>
          </cell>
          <cell r="E95">
            <v>95.1</v>
          </cell>
        </row>
        <row r="96">
          <cell r="A96" t="str">
            <v>82000069</v>
          </cell>
          <cell r="B96" t="str">
            <v>Amputação radicular sem obturação retrogada</v>
          </cell>
          <cell r="C96" t="str">
            <v>DENTE</v>
          </cell>
          <cell r="D96">
            <v>311</v>
          </cell>
          <cell r="E96">
            <v>93.3</v>
          </cell>
        </row>
        <row r="97">
          <cell r="A97" t="str">
            <v>82000077</v>
          </cell>
          <cell r="B97" t="str">
            <v>Apicetomia birradiculares com obturação retrógrada</v>
          </cell>
          <cell r="C97" t="str">
            <v>DENTE</v>
          </cell>
          <cell r="D97">
            <v>311</v>
          </cell>
          <cell r="E97">
            <v>93.3</v>
          </cell>
        </row>
        <row r="98">
          <cell r="A98" t="str">
            <v>82000085</v>
          </cell>
          <cell r="B98" t="str">
            <v>Apicetomia birradiculares sem obturação retrógrada</v>
          </cell>
          <cell r="C98" t="str">
            <v>DENTE</v>
          </cell>
          <cell r="D98">
            <v>283</v>
          </cell>
          <cell r="E98">
            <v>84.899999999999991</v>
          </cell>
        </row>
        <row r="99">
          <cell r="A99" t="str">
            <v>82000158</v>
          </cell>
          <cell r="B99" t="str">
            <v>Apicetomia multirradiculares com obturação retrógrada</v>
          </cell>
          <cell r="C99" t="str">
            <v>DENTE</v>
          </cell>
          <cell r="D99">
            <v>383</v>
          </cell>
          <cell r="E99">
            <v>114.89999999999999</v>
          </cell>
        </row>
        <row r="100">
          <cell r="A100" t="str">
            <v>82000166</v>
          </cell>
          <cell r="B100" t="str">
            <v>Apicetomia multirradiculares sem obturação retrógrada</v>
          </cell>
          <cell r="C100" t="str">
            <v>DENTE</v>
          </cell>
          <cell r="D100">
            <v>311</v>
          </cell>
          <cell r="E100">
            <v>93.3</v>
          </cell>
        </row>
        <row r="101">
          <cell r="A101" t="str">
            <v>82000174</v>
          </cell>
          <cell r="B101" t="str">
            <v>Apicetomia unirradiculares com obturação retrógrada</v>
          </cell>
          <cell r="C101" t="str">
            <v>DENTE</v>
          </cell>
          <cell r="D101">
            <v>283</v>
          </cell>
          <cell r="E101">
            <v>84.899999999999991</v>
          </cell>
        </row>
        <row r="102">
          <cell r="A102" t="str">
            <v>82000182</v>
          </cell>
          <cell r="B102" t="str">
            <v>Apicetomia unirradiculares sem obturação retrógrada</v>
          </cell>
          <cell r="C102" t="str">
            <v>DENTE</v>
          </cell>
          <cell r="D102">
            <v>271</v>
          </cell>
          <cell r="E102">
            <v>81.3</v>
          </cell>
        </row>
        <row r="103">
          <cell r="A103" t="str">
            <v>85200050</v>
          </cell>
          <cell r="B103" t="str">
            <v>Remoção de corpo estranho intracanal</v>
          </cell>
          <cell r="C103" t="str">
            <v>DENTE</v>
          </cell>
          <cell r="D103">
            <v>222</v>
          </cell>
          <cell r="E103">
            <v>66.599999999999994</v>
          </cell>
        </row>
        <row r="104">
          <cell r="A104" t="str">
            <v>85200069</v>
          </cell>
          <cell r="B104" t="str">
            <v>Remoção de material obturador intracanal para retratamento endodôntico</v>
          </cell>
          <cell r="C104" t="str">
            <v>DENTE</v>
          </cell>
          <cell r="D104">
            <v>122</v>
          </cell>
          <cell r="E104">
            <v>36.6</v>
          </cell>
        </row>
        <row r="105">
          <cell r="A105" t="str">
            <v>85200077</v>
          </cell>
          <cell r="B105" t="str">
            <v>Remoção de núcleo intrarradicular</v>
          </cell>
          <cell r="C105" t="str">
            <v>DENTE</v>
          </cell>
          <cell r="D105">
            <v>46</v>
          </cell>
          <cell r="E105">
            <v>13.799999999999999</v>
          </cell>
        </row>
        <row r="106">
          <cell r="A106" t="str">
            <v>85200093</v>
          </cell>
          <cell r="B106" t="str">
            <v>Retratamento endodôntico birradicular</v>
          </cell>
          <cell r="C106" t="str">
            <v>DENTE</v>
          </cell>
          <cell r="D106">
            <v>560</v>
          </cell>
          <cell r="E106">
            <v>168</v>
          </cell>
        </row>
        <row r="107">
          <cell r="A107" t="str">
            <v>85200107</v>
          </cell>
          <cell r="B107" t="str">
            <v>Retratamento endodôntico multirradicular</v>
          </cell>
          <cell r="C107" t="str">
            <v>DENTE</v>
          </cell>
          <cell r="D107">
            <v>844</v>
          </cell>
          <cell r="E107">
            <v>253.2</v>
          </cell>
        </row>
        <row r="108">
          <cell r="A108" t="str">
            <v>85200115</v>
          </cell>
          <cell r="B108" t="str">
            <v>Retratamento endodôntico unirradicular</v>
          </cell>
          <cell r="C108" t="str">
            <v>DENTE</v>
          </cell>
          <cell r="D108">
            <v>385</v>
          </cell>
          <cell r="E108">
            <v>115.5</v>
          </cell>
        </row>
        <row r="109">
          <cell r="A109" t="str">
            <v>85200123</v>
          </cell>
          <cell r="B109" t="str">
            <v>Tratamento de perfuração endodôntica</v>
          </cell>
          <cell r="C109" t="str">
            <v>DENTE</v>
          </cell>
          <cell r="D109">
            <v>186</v>
          </cell>
          <cell r="E109">
            <v>55.8</v>
          </cell>
        </row>
        <row r="110">
          <cell r="A110" t="str">
            <v>85200140</v>
          </cell>
          <cell r="B110" t="str">
            <v>Tratamento endodôntico birradicular</v>
          </cell>
          <cell r="C110" t="str">
            <v>DENTE</v>
          </cell>
          <cell r="D110">
            <v>333</v>
          </cell>
          <cell r="E110">
            <v>99.899999999999991</v>
          </cell>
        </row>
        <row r="111">
          <cell r="A111" t="str">
            <v>85200131</v>
          </cell>
          <cell r="B111" t="str">
            <v>Tratamento endodôntico de dente com rizogenese incompleta</v>
          </cell>
          <cell r="C111" t="str">
            <v>DENTE</v>
          </cell>
          <cell r="D111">
            <v>66</v>
          </cell>
          <cell r="E111">
            <v>19.8</v>
          </cell>
        </row>
        <row r="112">
          <cell r="A112" t="str">
            <v>85200158</v>
          </cell>
          <cell r="B112" t="str">
            <v>Tratamento endodôntico multirradicular</v>
          </cell>
          <cell r="C112" t="str">
            <v>DENTE</v>
          </cell>
          <cell r="D112">
            <v>533</v>
          </cell>
          <cell r="E112">
            <v>159.9</v>
          </cell>
        </row>
        <row r="113">
          <cell r="A113" t="str">
            <v>85200166</v>
          </cell>
          <cell r="B113" t="str">
            <v>Tratamento endodôntico unirradicular</v>
          </cell>
          <cell r="C113" t="str">
            <v>DENTE</v>
          </cell>
          <cell r="D113">
            <v>258</v>
          </cell>
          <cell r="E113">
            <v>77.399999999999991</v>
          </cell>
        </row>
        <row r="114">
          <cell r="A114" t="str">
            <v>PERIODONTIA</v>
          </cell>
          <cell r="B114"/>
          <cell r="C114"/>
          <cell r="D114"/>
          <cell r="E114"/>
        </row>
        <row r="115">
          <cell r="A115" t="str">
            <v>82000212</v>
          </cell>
          <cell r="B115" t="str">
            <v>Aumento de coroa clínica</v>
          </cell>
          <cell r="C115" t="str">
            <v>DENTE</v>
          </cell>
          <cell r="D115">
            <v>181</v>
          </cell>
          <cell r="E115">
            <v>54.3</v>
          </cell>
        </row>
        <row r="116">
          <cell r="A116" t="str">
            <v>00003015</v>
          </cell>
          <cell r="B116" t="str">
            <v>Cirurgia plastica periodontal (por elemento)</v>
          </cell>
          <cell r="C116" t="str">
            <v>DENTE</v>
          </cell>
          <cell r="D116">
            <v>270</v>
          </cell>
          <cell r="E116">
            <v>81</v>
          </cell>
        </row>
        <row r="117">
          <cell r="A117" t="str">
            <v>82000417</v>
          </cell>
          <cell r="B117" t="str">
            <v>Cirurgia periodontal a retalho</v>
          </cell>
          <cell r="C117" t="str">
            <v>SEGMENTO</v>
          </cell>
          <cell r="D117">
            <v>198</v>
          </cell>
          <cell r="E117">
            <v>59.4</v>
          </cell>
        </row>
        <row r="118">
          <cell r="A118" t="str">
            <v>00003145</v>
          </cell>
          <cell r="B118" t="str">
            <v>Supervisão cirúrgica de implante</v>
          </cell>
          <cell r="C118" t="str">
            <v>USUÁRIO</v>
          </cell>
          <cell r="D118">
            <v>171</v>
          </cell>
          <cell r="E118">
            <v>51.3</v>
          </cell>
        </row>
        <row r="119">
          <cell r="A119" t="str">
            <v>82000557</v>
          </cell>
          <cell r="B119" t="str">
            <v>Cunha proximal</v>
          </cell>
          <cell r="C119" t="str">
            <v>DENTE</v>
          </cell>
          <cell r="D119">
            <v>180</v>
          </cell>
          <cell r="E119">
            <v>54</v>
          </cell>
        </row>
        <row r="120">
          <cell r="A120" t="str">
            <v>82000646</v>
          </cell>
          <cell r="B120" t="str">
            <v>Enxerto conjuntivo subteptelial</v>
          </cell>
          <cell r="C120" t="str">
            <v>SEGMENTO</v>
          </cell>
          <cell r="D120">
            <v>855</v>
          </cell>
          <cell r="E120">
            <v>256.5</v>
          </cell>
        </row>
        <row r="121">
          <cell r="A121" t="str">
            <v>82000662</v>
          </cell>
          <cell r="B121" t="str">
            <v>Enxerto gengival livre</v>
          </cell>
          <cell r="C121" t="str">
            <v>SEGMENTO</v>
          </cell>
          <cell r="D121">
            <v>810</v>
          </cell>
          <cell r="E121">
            <v>243</v>
          </cell>
        </row>
        <row r="122">
          <cell r="A122" t="str">
            <v>82000689</v>
          </cell>
          <cell r="B122" t="str">
            <v>Enxerto pediculado</v>
          </cell>
          <cell r="C122" t="str">
            <v>SEGMENTO</v>
          </cell>
          <cell r="D122">
            <v>317</v>
          </cell>
          <cell r="E122">
            <v>95.1</v>
          </cell>
        </row>
        <row r="123">
          <cell r="A123" t="str">
            <v>00003061</v>
          </cell>
          <cell r="B123" t="str">
            <v>Esplintagem com fio ortodôntico até 6 elementos (especificar o segmento)</v>
          </cell>
          <cell r="C123" t="str">
            <v>SEGMENTO</v>
          </cell>
          <cell r="D123">
            <v>434</v>
          </cell>
          <cell r="E123">
            <v>130.19999999999999</v>
          </cell>
        </row>
        <row r="124">
          <cell r="A124" t="str">
            <v>82000921</v>
          </cell>
          <cell r="B124" t="str">
            <v>Gengivectomia</v>
          </cell>
          <cell r="C124" t="str">
            <v>SEGMENTO</v>
          </cell>
          <cell r="D124">
            <v>144</v>
          </cell>
          <cell r="E124">
            <v>43.199999999999996</v>
          </cell>
        </row>
        <row r="125">
          <cell r="A125" t="str">
            <v>82000948</v>
          </cell>
          <cell r="B125" t="str">
            <v>Gengivoplastia</v>
          </cell>
          <cell r="C125" t="str">
            <v>SEGMENTO</v>
          </cell>
          <cell r="D125">
            <v>144</v>
          </cell>
          <cell r="E125">
            <v>43.199999999999996</v>
          </cell>
        </row>
        <row r="126">
          <cell r="A126" t="str">
            <v>82000980</v>
          </cell>
          <cell r="B126" t="str">
            <v>Implante ósseo integrado</v>
          </cell>
          <cell r="C126" t="str">
            <v>DENTE</v>
          </cell>
          <cell r="D126">
            <v>2093</v>
          </cell>
          <cell r="E126">
            <v>627.9</v>
          </cell>
        </row>
        <row r="127">
          <cell r="A127" t="str">
            <v>85300039</v>
          </cell>
          <cell r="B127" t="str">
            <v>Raspagem sub-gengival/alisamento radicular</v>
          </cell>
          <cell r="C127" t="str">
            <v>HEMIARCADA</v>
          </cell>
          <cell r="D127">
            <v>44</v>
          </cell>
          <cell r="E127">
            <v>13.2</v>
          </cell>
        </row>
        <row r="128">
          <cell r="A128" t="str">
            <v>85300047</v>
          </cell>
          <cell r="B128" t="str">
            <v>Raspagem supra-gengival</v>
          </cell>
          <cell r="C128" t="str">
            <v>HEMIARCADA</v>
          </cell>
          <cell r="D128">
            <v>36</v>
          </cell>
          <cell r="E128">
            <v>10.799999999999999</v>
          </cell>
        </row>
        <row r="129">
          <cell r="A129" t="str">
            <v>82001138</v>
          </cell>
          <cell r="B129" t="str">
            <v>Reabertura - colocação de cicatrizador</v>
          </cell>
          <cell r="C129" t="str">
            <v>DENTE</v>
          </cell>
          <cell r="D129">
            <v>251</v>
          </cell>
          <cell r="E129">
            <v>75.3</v>
          </cell>
        </row>
        <row r="130">
          <cell r="A130" t="str">
            <v>CIRURGIA E TRAUMATOLOGIA BUCO-MAXILO-FACIAL</v>
          </cell>
          <cell r="B130"/>
          <cell r="C130"/>
          <cell r="D130"/>
          <cell r="E130"/>
        </row>
        <row r="131">
          <cell r="A131" t="str">
            <v>82000190</v>
          </cell>
          <cell r="B131" t="str">
            <v>Aprofundamento / aumento de vestibulo</v>
          </cell>
          <cell r="C131" t="str">
            <v>SEGMENTO</v>
          </cell>
          <cell r="D131">
            <v>198</v>
          </cell>
          <cell r="E131">
            <v>59.4</v>
          </cell>
        </row>
        <row r="132">
          <cell r="A132" t="str">
            <v>00005455</v>
          </cell>
          <cell r="B132" t="str">
            <v>Artroplastia de ATM</v>
          </cell>
          <cell r="C132" t="str">
            <v>BOCA</v>
          </cell>
          <cell r="D132">
            <v>13156</v>
          </cell>
          <cell r="E132">
            <v>3946.7999999999997</v>
          </cell>
        </row>
        <row r="133">
          <cell r="A133" t="str">
            <v>82000239</v>
          </cell>
          <cell r="B133" t="str">
            <v>Biópsia de boca</v>
          </cell>
          <cell r="C133" t="str">
            <v>BOCA</v>
          </cell>
          <cell r="D133">
            <v>161</v>
          </cell>
          <cell r="E133">
            <v>48.3</v>
          </cell>
        </row>
        <row r="134">
          <cell r="A134" t="str">
            <v>82000247</v>
          </cell>
          <cell r="B134" t="str">
            <v>Biópsia de glândula salivar</v>
          </cell>
          <cell r="C134" t="str">
            <v>BOCA</v>
          </cell>
          <cell r="D134">
            <v>161</v>
          </cell>
          <cell r="E134">
            <v>48.3</v>
          </cell>
        </row>
        <row r="135">
          <cell r="A135" t="str">
            <v>82000255</v>
          </cell>
          <cell r="B135" t="str">
            <v>Biópsia de lábio</v>
          </cell>
          <cell r="C135" t="str">
            <v>BOCA</v>
          </cell>
          <cell r="D135">
            <v>161</v>
          </cell>
          <cell r="E135">
            <v>48.3</v>
          </cell>
        </row>
        <row r="136">
          <cell r="A136" t="str">
            <v>82000263</v>
          </cell>
          <cell r="B136" t="str">
            <v>Biópsia de língua</v>
          </cell>
          <cell r="C136" t="str">
            <v>BOCA</v>
          </cell>
          <cell r="D136">
            <v>161</v>
          </cell>
          <cell r="E136">
            <v>48.3</v>
          </cell>
        </row>
        <row r="137">
          <cell r="A137" t="str">
            <v>82000271</v>
          </cell>
          <cell r="B137" t="str">
            <v>Biópsia de mandíbula</v>
          </cell>
          <cell r="C137" t="str">
            <v>ARCADA</v>
          </cell>
          <cell r="D137">
            <v>161</v>
          </cell>
          <cell r="E137">
            <v>48.3</v>
          </cell>
        </row>
        <row r="138">
          <cell r="A138" t="str">
            <v>82000280</v>
          </cell>
          <cell r="B138" t="str">
            <v>Biópsia de maxila</v>
          </cell>
          <cell r="C138" t="str">
            <v>ARCADA</v>
          </cell>
          <cell r="D138">
            <v>161</v>
          </cell>
          <cell r="E138">
            <v>48.3</v>
          </cell>
        </row>
        <row r="139">
          <cell r="A139" t="str">
            <v>82000298</v>
          </cell>
          <cell r="B139" t="str">
            <v>Bridectomia</v>
          </cell>
          <cell r="C139" t="str">
            <v>SEGMENTO</v>
          </cell>
          <cell r="D139">
            <v>144</v>
          </cell>
          <cell r="E139">
            <v>43.199999999999996</v>
          </cell>
        </row>
        <row r="140">
          <cell r="A140" t="str">
            <v>82000301</v>
          </cell>
          <cell r="B140" t="str">
            <v>Bridotomia</v>
          </cell>
          <cell r="C140" t="str">
            <v>SEGMENTO</v>
          </cell>
          <cell r="D140">
            <v>144</v>
          </cell>
          <cell r="E140">
            <v>43.199999999999996</v>
          </cell>
        </row>
        <row r="141">
          <cell r="A141" t="str">
            <v>00005850</v>
          </cell>
          <cell r="B141" t="str">
            <v>Cirurgia para correção de tuberosidade</v>
          </cell>
          <cell r="C141" t="str">
            <v>BOCA</v>
          </cell>
          <cell r="D141">
            <v>254</v>
          </cell>
          <cell r="E141">
            <v>76.2</v>
          </cell>
        </row>
        <row r="142">
          <cell r="A142" t="str">
            <v>82000352</v>
          </cell>
          <cell r="B142" t="str">
            <v>Cirurgia para exostose maxilar</v>
          </cell>
          <cell r="C142" t="str">
            <v>ARCADA</v>
          </cell>
          <cell r="D142">
            <v>222</v>
          </cell>
          <cell r="E142">
            <v>66.599999999999994</v>
          </cell>
        </row>
        <row r="143">
          <cell r="A143" t="str">
            <v>82000360</v>
          </cell>
          <cell r="B143" t="str">
            <v>Cirurgia para torus mandibular - bilateral</v>
          </cell>
          <cell r="C143" t="str">
            <v>ARCADA</v>
          </cell>
          <cell r="D143">
            <v>395</v>
          </cell>
          <cell r="E143">
            <v>118.5</v>
          </cell>
        </row>
        <row r="144">
          <cell r="A144" t="str">
            <v>82000387</v>
          </cell>
          <cell r="B144" t="str">
            <v>Cirurgia para torus mandibular - unilateral</v>
          </cell>
          <cell r="C144" t="str">
            <v>ARCADA</v>
          </cell>
          <cell r="D144">
            <v>224</v>
          </cell>
          <cell r="E144">
            <v>67.2</v>
          </cell>
        </row>
        <row r="145">
          <cell r="A145" t="str">
            <v>82000395</v>
          </cell>
          <cell r="B145" t="str">
            <v>Cirurgia para torus palatino</v>
          </cell>
          <cell r="C145" t="str">
            <v>ARCADA</v>
          </cell>
          <cell r="D145">
            <v>217</v>
          </cell>
          <cell r="E145">
            <v>65.099999999999994</v>
          </cell>
        </row>
        <row r="146">
          <cell r="A146" t="str">
            <v>82000743</v>
          </cell>
          <cell r="B146" t="str">
            <v>Exérese de lipoma na região buco-maxilo-facial</v>
          </cell>
          <cell r="C146" t="str">
            <v>SEGMENTO</v>
          </cell>
          <cell r="D146">
            <v>161</v>
          </cell>
          <cell r="E146">
            <v>48.3</v>
          </cell>
        </row>
        <row r="147">
          <cell r="A147" t="str">
            <v>82000778</v>
          </cell>
          <cell r="B147" t="str">
            <v>Exerese ou excisão de calculo salivar</v>
          </cell>
          <cell r="C147" t="str">
            <v>SEGMENTO</v>
          </cell>
          <cell r="D147">
            <v>144</v>
          </cell>
          <cell r="E147">
            <v>43.199999999999996</v>
          </cell>
        </row>
        <row r="148">
          <cell r="A148" t="str">
            <v>82000786</v>
          </cell>
          <cell r="B148" t="str">
            <v>Exérese ou excisão de cistos odontológicos</v>
          </cell>
          <cell r="C148" t="str">
            <v>SEGMENTO</v>
          </cell>
          <cell r="D148">
            <v>232</v>
          </cell>
          <cell r="E148">
            <v>69.599999999999994</v>
          </cell>
        </row>
        <row r="149">
          <cell r="A149" t="str">
            <v>82000794</v>
          </cell>
          <cell r="B149" t="str">
            <v>Exerese ou excisão de mucocele</v>
          </cell>
          <cell r="C149" t="str">
            <v>SEGMENTO</v>
          </cell>
          <cell r="D149">
            <v>256</v>
          </cell>
          <cell r="E149">
            <v>76.8</v>
          </cell>
        </row>
        <row r="150">
          <cell r="A150" t="str">
            <v>82000808</v>
          </cell>
          <cell r="B150" t="str">
            <v>Exerese ou excisão de rânula</v>
          </cell>
          <cell r="C150" t="str">
            <v>SEGMENTO</v>
          </cell>
          <cell r="D150">
            <v>256</v>
          </cell>
          <cell r="E150">
            <v>76.8</v>
          </cell>
        </row>
        <row r="151">
          <cell r="A151" t="str">
            <v>82000816</v>
          </cell>
          <cell r="B151" t="str">
            <v>Exodontia a retalho</v>
          </cell>
          <cell r="C151" t="str">
            <v>DENTE</v>
          </cell>
          <cell r="D151">
            <v>73</v>
          </cell>
          <cell r="E151">
            <v>21.9</v>
          </cell>
        </row>
        <row r="152">
          <cell r="A152" t="str">
            <v>82000832</v>
          </cell>
          <cell r="B152" t="str">
            <v>Exodontia de permanente por indicação ortodôntica/protética</v>
          </cell>
          <cell r="C152" t="str">
            <v>DENTE</v>
          </cell>
          <cell r="D152">
            <v>73</v>
          </cell>
          <cell r="E152">
            <v>21.9</v>
          </cell>
        </row>
        <row r="153">
          <cell r="A153" t="str">
            <v>82000859</v>
          </cell>
          <cell r="B153" t="str">
            <v>Exodontia de raiz residual</v>
          </cell>
          <cell r="C153" t="str">
            <v>DENTE</v>
          </cell>
          <cell r="D153">
            <v>73</v>
          </cell>
          <cell r="E153">
            <v>21.9</v>
          </cell>
        </row>
        <row r="154">
          <cell r="A154" t="str">
            <v>82000875</v>
          </cell>
          <cell r="B154" t="str">
            <v>Exodontia simples de permanente</v>
          </cell>
          <cell r="C154" t="str">
            <v>DENTE</v>
          </cell>
          <cell r="D154">
            <v>73</v>
          </cell>
          <cell r="E154">
            <v>21.9</v>
          </cell>
        </row>
        <row r="155">
          <cell r="A155" t="str">
            <v>82000883</v>
          </cell>
          <cell r="B155" t="str">
            <v>Frenulectomia labial</v>
          </cell>
          <cell r="C155" t="str">
            <v>ARCADA</v>
          </cell>
          <cell r="D155">
            <v>212</v>
          </cell>
          <cell r="E155">
            <v>63.599999999999994</v>
          </cell>
        </row>
        <row r="156">
          <cell r="A156" t="str">
            <v>82000891</v>
          </cell>
          <cell r="B156" t="str">
            <v>Frenulectomia lingual</v>
          </cell>
          <cell r="C156" t="str">
            <v>ARCADA</v>
          </cell>
          <cell r="D156">
            <v>144</v>
          </cell>
          <cell r="E156">
            <v>43.199999999999996</v>
          </cell>
        </row>
        <row r="157">
          <cell r="A157" t="str">
            <v>82000905</v>
          </cell>
          <cell r="B157" t="str">
            <v>Frenulotomia labial</v>
          </cell>
          <cell r="C157" t="str">
            <v>ARCADA</v>
          </cell>
          <cell r="D157">
            <v>212</v>
          </cell>
          <cell r="E157">
            <v>63.599999999999994</v>
          </cell>
        </row>
        <row r="158">
          <cell r="A158" t="str">
            <v>82000913</v>
          </cell>
          <cell r="B158" t="str">
            <v>Frenulotomia lingual</v>
          </cell>
          <cell r="C158" t="str">
            <v>ARCADA</v>
          </cell>
          <cell r="D158">
            <v>144</v>
          </cell>
          <cell r="E158">
            <v>43.199999999999996</v>
          </cell>
        </row>
        <row r="159">
          <cell r="A159" t="str">
            <v>00005475</v>
          </cell>
          <cell r="B159" t="str">
            <v>Mentoplastia</v>
          </cell>
          <cell r="C159" t="str">
            <v>ARCADA</v>
          </cell>
          <cell r="D159">
            <v>13156</v>
          </cell>
          <cell r="E159">
            <v>3946.7999999999997</v>
          </cell>
        </row>
        <row r="160">
          <cell r="A160" t="str">
            <v>82001073</v>
          </cell>
          <cell r="B160" t="str">
            <v>Odonto-secção</v>
          </cell>
          <cell r="C160" t="str">
            <v>DENTE</v>
          </cell>
          <cell r="D160">
            <v>78</v>
          </cell>
          <cell r="E160">
            <v>23.4</v>
          </cell>
        </row>
        <row r="161">
          <cell r="A161" t="str">
            <v>00003141</v>
          </cell>
          <cell r="B161" t="str">
            <v>Osteotomia/osteoplastia (por elemento)</v>
          </cell>
          <cell r="C161" t="str">
            <v>DENTE</v>
          </cell>
          <cell r="D161">
            <v>190</v>
          </cell>
          <cell r="E161">
            <v>57</v>
          </cell>
        </row>
        <row r="162">
          <cell r="A162" t="str">
            <v>00005470</v>
          </cell>
          <cell r="B162" t="str">
            <v>Osteotomia e osteoplastia de mandíbula p/ laterognatismo</v>
          </cell>
          <cell r="C162" t="str">
            <v>ARCADA</v>
          </cell>
          <cell r="D162">
            <v>13156</v>
          </cell>
          <cell r="E162">
            <v>3946.7999999999997</v>
          </cell>
        </row>
        <row r="163">
          <cell r="A163" t="str">
            <v>00005460</v>
          </cell>
          <cell r="B163" t="str">
            <v>Osteotomia e osteoplastia de mandíbula p/ micrognatismo</v>
          </cell>
          <cell r="C163" t="str">
            <v>ARCADA</v>
          </cell>
          <cell r="D163">
            <v>13156</v>
          </cell>
          <cell r="E163">
            <v>3946.7999999999997</v>
          </cell>
        </row>
        <row r="164">
          <cell r="A164" t="str">
            <v>00005450</v>
          </cell>
          <cell r="B164" t="str">
            <v>Osteotomia e osteoplastia de mandíbula p/ prognatismo</v>
          </cell>
          <cell r="C164" t="str">
            <v>ARCADA</v>
          </cell>
          <cell r="D164">
            <v>13156</v>
          </cell>
          <cell r="E164">
            <v>3946.7999999999997</v>
          </cell>
        </row>
        <row r="165">
          <cell r="A165" t="str">
            <v>00005480</v>
          </cell>
          <cell r="B165" t="str">
            <v>Osteotomia/osteoplastia maxila tipo le fort i</v>
          </cell>
          <cell r="C165" t="str">
            <v>BOCA</v>
          </cell>
          <cell r="D165">
            <v>13156</v>
          </cell>
          <cell r="E165">
            <v>3946.7999999999997</v>
          </cell>
        </row>
        <row r="166">
          <cell r="A166" t="str">
            <v>00005490</v>
          </cell>
          <cell r="B166" t="str">
            <v>Osteotomia/osteoplastia maxila tipo le fort ii</v>
          </cell>
          <cell r="C166" t="str">
            <v>BOCA</v>
          </cell>
          <cell r="D166">
            <v>15764</v>
          </cell>
          <cell r="E166">
            <v>4729.2</v>
          </cell>
        </row>
        <row r="167">
          <cell r="A167" t="str">
            <v>00005500</v>
          </cell>
          <cell r="B167" t="str">
            <v>Osteotomia/osteoplastia maxila tipo le fort iii</v>
          </cell>
          <cell r="C167" t="str">
            <v>BOCA</v>
          </cell>
          <cell r="D167">
            <v>20427</v>
          </cell>
          <cell r="E167">
            <v>6128.0999999999995</v>
          </cell>
        </row>
        <row r="168">
          <cell r="A168" t="str">
            <v>82001103</v>
          </cell>
          <cell r="B168" t="str">
            <v>Punção aspirativa na região buco-maxilo-facial</v>
          </cell>
          <cell r="C168" t="str">
            <v>BOCA</v>
          </cell>
          <cell r="D168">
            <v>161</v>
          </cell>
          <cell r="E168">
            <v>48.3</v>
          </cell>
        </row>
        <row r="169">
          <cell r="A169" t="str">
            <v>82001120</v>
          </cell>
          <cell r="B169" t="str">
            <v>Punção aspirativa orientada por imagem na região buco-maxilo-facial</v>
          </cell>
          <cell r="C169" t="str">
            <v>BOCA</v>
          </cell>
          <cell r="D169">
            <v>161</v>
          </cell>
          <cell r="E169">
            <v>48.3</v>
          </cell>
        </row>
        <row r="170">
          <cell r="A170" t="str">
            <v>82001154</v>
          </cell>
          <cell r="B170" t="str">
            <v>Reconstrução sulco gengivo labial</v>
          </cell>
          <cell r="C170" t="str">
            <v>ARCADA</v>
          </cell>
          <cell r="D170">
            <v>198</v>
          </cell>
          <cell r="E170">
            <v>59.4</v>
          </cell>
        </row>
        <row r="171">
          <cell r="A171" t="str">
            <v>82001170</v>
          </cell>
          <cell r="B171" t="str">
            <v>Redução cruenta de fraturas alveolo dentárias</v>
          </cell>
          <cell r="C171" t="str">
            <v>BOCA</v>
          </cell>
          <cell r="D171">
            <v>410</v>
          </cell>
          <cell r="E171">
            <v>123</v>
          </cell>
        </row>
        <row r="172">
          <cell r="A172" t="str">
            <v>82001189</v>
          </cell>
          <cell r="B172" t="str">
            <v>Redução incruenta de fraturas alveolo dentárias</v>
          </cell>
          <cell r="C172" t="str">
            <v>BOCA</v>
          </cell>
          <cell r="D172">
            <v>214</v>
          </cell>
          <cell r="E172">
            <v>64.2</v>
          </cell>
        </row>
        <row r="173">
          <cell r="A173" t="str">
            <v>82001286</v>
          </cell>
          <cell r="B173" t="str">
            <v>Remoção de dentes inclusos / impactados</v>
          </cell>
          <cell r="C173" t="str">
            <v>DENTE</v>
          </cell>
          <cell r="D173">
            <v>361</v>
          </cell>
          <cell r="E173">
            <v>108.3</v>
          </cell>
        </row>
        <row r="174">
          <cell r="A174" t="str">
            <v>82001294</v>
          </cell>
          <cell r="B174" t="str">
            <v>Remoção de dentes semi inclusos / impactados</v>
          </cell>
          <cell r="C174" t="str">
            <v>DENTE</v>
          </cell>
          <cell r="D174">
            <v>186</v>
          </cell>
          <cell r="E174">
            <v>55.8</v>
          </cell>
        </row>
        <row r="175">
          <cell r="A175" t="str">
            <v>00005015</v>
          </cell>
          <cell r="B175" t="str">
            <v>Exodontia simples de supra numerário</v>
          </cell>
          <cell r="C175" t="str">
            <v>DENTE</v>
          </cell>
          <cell r="D175">
            <v>75</v>
          </cell>
          <cell r="E175">
            <v>22.5</v>
          </cell>
        </row>
        <row r="176">
          <cell r="A176" t="str">
            <v>00005181</v>
          </cell>
          <cell r="B176" t="str">
            <v>Remoção de dentes supra-numerários (inclusos ou impactados)</v>
          </cell>
          <cell r="C176" t="str">
            <v>DENTE</v>
          </cell>
          <cell r="D176">
            <v>360</v>
          </cell>
          <cell r="E176">
            <v>108</v>
          </cell>
        </row>
        <row r="177">
          <cell r="A177" t="str">
            <v>82001391</v>
          </cell>
          <cell r="B177" t="str">
            <v>Retirada de corpo estranho oroantral ou oronasal da região buco-maxilo-facial</v>
          </cell>
          <cell r="C177" t="str">
            <v>ARCADA</v>
          </cell>
          <cell r="D177">
            <v>428</v>
          </cell>
          <cell r="E177">
            <v>128.4</v>
          </cell>
        </row>
        <row r="178">
          <cell r="A178" t="str">
            <v>82001499</v>
          </cell>
          <cell r="B178" t="str">
            <v>Sutura de ferida em região buco-maxilo-facial</v>
          </cell>
          <cell r="C178" t="str">
            <v>BOCA</v>
          </cell>
          <cell r="D178">
            <v>8</v>
          </cell>
          <cell r="E178">
            <v>2.4</v>
          </cell>
        </row>
        <row r="179">
          <cell r="A179" t="str">
            <v>82001502</v>
          </cell>
          <cell r="B179" t="str">
            <v>Tracionamento cirúrgico com finalidade ortodôntica</v>
          </cell>
          <cell r="C179" t="str">
            <v>SEGMENTO</v>
          </cell>
          <cell r="D179">
            <v>622</v>
          </cell>
          <cell r="E179">
            <v>186.6</v>
          </cell>
        </row>
        <row r="180">
          <cell r="A180" t="str">
            <v>82001545</v>
          </cell>
          <cell r="B180" t="str">
            <v>Tratamento cirúrgico de bridas constritivas da região buco-maxilo-facial</v>
          </cell>
          <cell r="C180" t="str">
            <v>SEGMENTO</v>
          </cell>
          <cell r="D180">
            <v>144</v>
          </cell>
          <cell r="E180">
            <v>43.199999999999996</v>
          </cell>
        </row>
        <row r="181">
          <cell r="A181" t="str">
            <v>82001510</v>
          </cell>
          <cell r="B181" t="str">
            <v>Tratamento cirúrgico de fístula buco-nasais</v>
          </cell>
          <cell r="C181" t="str">
            <v>SEGMENTO</v>
          </cell>
          <cell r="D181">
            <v>521</v>
          </cell>
          <cell r="E181">
            <v>156.29999999999998</v>
          </cell>
        </row>
        <row r="182">
          <cell r="A182" t="str">
            <v>82001529</v>
          </cell>
          <cell r="B182" t="str">
            <v>Tratamento cirúrgico de fístula buco-sinusais</v>
          </cell>
          <cell r="C182" t="str">
            <v>SEGMENTO</v>
          </cell>
          <cell r="D182">
            <v>521</v>
          </cell>
          <cell r="E182">
            <v>156.29999999999998</v>
          </cell>
        </row>
        <row r="183">
          <cell r="A183" t="str">
            <v>82001553</v>
          </cell>
          <cell r="B183" t="str">
            <v>Tratamento cirurgico de hiperplasia de tecidos moles da região buco-maxilo-facial</v>
          </cell>
          <cell r="C183" t="str">
            <v>BOCA</v>
          </cell>
          <cell r="D183">
            <v>161</v>
          </cell>
          <cell r="E183">
            <v>48.3</v>
          </cell>
        </row>
        <row r="184">
          <cell r="A184" t="str">
            <v>82001588</v>
          </cell>
          <cell r="B184" t="str">
            <v>Tratamento cirurgico de hiperplasia de tecidos ósseos/cartilaginosos na região buco-maxilo-facial</v>
          </cell>
          <cell r="C184" t="str">
            <v>BOCA</v>
          </cell>
          <cell r="D184">
            <v>333</v>
          </cell>
          <cell r="E184">
            <v>99.899999999999991</v>
          </cell>
        </row>
        <row r="185">
          <cell r="A185" t="str">
            <v>82001618</v>
          </cell>
          <cell r="B185" t="str">
            <v>Tratamento cirurgico de tumores benigno de tecidos moles da região buco-maxilo-facial</v>
          </cell>
          <cell r="C185" t="str">
            <v>BOCA</v>
          </cell>
          <cell r="D185">
            <v>161</v>
          </cell>
          <cell r="E185">
            <v>48.3</v>
          </cell>
        </row>
        <row r="186">
          <cell r="A186" t="str">
            <v>82001596</v>
          </cell>
          <cell r="B186" t="str">
            <v>Tratamento cirurgico de tumores benigno de tecidos ósseos/cartilaginosos na região buco-maxilo-facial</v>
          </cell>
          <cell r="C186" t="str">
            <v>BOCA</v>
          </cell>
          <cell r="D186">
            <v>333</v>
          </cell>
          <cell r="E186">
            <v>99.899999999999991</v>
          </cell>
        </row>
        <row r="187">
          <cell r="A187" t="str">
            <v>82001634</v>
          </cell>
          <cell r="B187" t="str">
            <v>Tratamento cirúrgico para tumores benignos odontogênicos - sem reconstrução</v>
          </cell>
          <cell r="C187" t="str">
            <v>BOCA</v>
          </cell>
          <cell r="D187">
            <v>322</v>
          </cell>
          <cell r="E187">
            <v>96.6</v>
          </cell>
        </row>
        <row r="188">
          <cell r="A188" t="str">
            <v>82001707</v>
          </cell>
          <cell r="B188" t="str">
            <v>Ulectomia</v>
          </cell>
          <cell r="C188" t="str">
            <v>HEMIARCADA</v>
          </cell>
          <cell r="D188">
            <v>64</v>
          </cell>
          <cell r="E188">
            <v>19.2</v>
          </cell>
        </row>
        <row r="189">
          <cell r="A189" t="str">
            <v>82001715</v>
          </cell>
          <cell r="B189" t="str">
            <v>Ulotomia</v>
          </cell>
          <cell r="C189" t="str">
            <v>HEMIARCADA</v>
          </cell>
          <cell r="D189">
            <v>64</v>
          </cell>
          <cell r="E189">
            <v>19.2</v>
          </cell>
        </row>
        <row r="190">
          <cell r="A190" t="str">
            <v>PRÓTESE DENTÁRIA</v>
          </cell>
          <cell r="B190"/>
          <cell r="C190"/>
          <cell r="D190"/>
          <cell r="E190"/>
        </row>
        <row r="191">
          <cell r="A191" t="str">
            <v>00004193</v>
          </cell>
          <cell r="B191" t="str">
            <v>Análogo ou réplica do implante (nacional)</v>
          </cell>
          <cell r="C191" t="str">
            <v>DENTE</v>
          </cell>
          <cell r="D191">
            <v>157</v>
          </cell>
          <cell r="E191">
            <v>47.1</v>
          </cell>
        </row>
        <row r="192">
          <cell r="A192" t="str">
            <v>85400033</v>
          </cell>
          <cell r="B192" t="str">
            <v>Conserto em prótese parcial removível (em consultório e em laboratório)</v>
          </cell>
          <cell r="C192" t="str">
            <v>ARCADA</v>
          </cell>
          <cell r="D192">
            <v>212</v>
          </cell>
          <cell r="E192">
            <v>63.599999999999994</v>
          </cell>
        </row>
        <row r="193">
          <cell r="A193" t="str">
            <v>85400041</v>
          </cell>
          <cell r="B193" t="str">
            <v>Conserto em prótese parcial removível (exclusivamente em consultório)</v>
          </cell>
          <cell r="C193" t="str">
            <v>ARCADA</v>
          </cell>
          <cell r="D193">
            <v>212</v>
          </cell>
          <cell r="E193">
            <v>63.599999999999994</v>
          </cell>
        </row>
        <row r="194">
          <cell r="A194" t="str">
            <v>85400050</v>
          </cell>
          <cell r="B194" t="str">
            <v>Conserto em prótese total (em consultório e em laboratório)</v>
          </cell>
          <cell r="C194" t="str">
            <v>ARCADA</v>
          </cell>
          <cell r="D194">
            <v>212</v>
          </cell>
          <cell r="E194">
            <v>63.599999999999994</v>
          </cell>
        </row>
        <row r="195">
          <cell r="A195" t="str">
            <v>85400068</v>
          </cell>
          <cell r="B195" t="str">
            <v>Conserto em prótese total (exclusivamento em consultório)</v>
          </cell>
          <cell r="C195" t="str">
            <v>ARCADA</v>
          </cell>
          <cell r="D195">
            <v>212</v>
          </cell>
          <cell r="E195">
            <v>63.599999999999994</v>
          </cell>
        </row>
        <row r="196">
          <cell r="A196" t="str">
            <v>85400076</v>
          </cell>
          <cell r="B196" t="str">
            <v>Coroa provisória com pino</v>
          </cell>
          <cell r="C196" t="str">
            <v>DENTE</v>
          </cell>
          <cell r="D196">
            <v>154</v>
          </cell>
          <cell r="E196">
            <v>46.199999999999996</v>
          </cell>
        </row>
        <row r="197">
          <cell r="A197" t="str">
            <v>85400084</v>
          </cell>
          <cell r="B197" t="str">
            <v>Coroa provisória sem pino</v>
          </cell>
          <cell r="C197" t="str">
            <v>DENTE</v>
          </cell>
          <cell r="D197">
            <v>154</v>
          </cell>
          <cell r="E197">
            <v>46.199999999999996</v>
          </cell>
        </row>
        <row r="198">
          <cell r="A198" t="str">
            <v>85400092</v>
          </cell>
          <cell r="B198" t="str">
            <v>Coroa total acrílica prensada</v>
          </cell>
          <cell r="C198" t="str">
            <v>DENTE</v>
          </cell>
          <cell r="D198">
            <v>583</v>
          </cell>
          <cell r="E198">
            <v>174.9</v>
          </cell>
        </row>
        <row r="199">
          <cell r="A199" t="str">
            <v>85400106</v>
          </cell>
          <cell r="B199" t="str">
            <v>Coroa total em cerâmica pura</v>
          </cell>
          <cell r="C199" t="str">
            <v>DENTE</v>
          </cell>
          <cell r="D199">
            <v>2166</v>
          </cell>
          <cell r="E199">
            <v>649.79999999999995</v>
          </cell>
        </row>
        <row r="200">
          <cell r="A200" t="str">
            <v>85400114</v>
          </cell>
          <cell r="B200" t="str">
            <v>Coroa total em cerômero</v>
          </cell>
          <cell r="C200" t="str">
            <v>DENTE</v>
          </cell>
          <cell r="D200">
            <v>472</v>
          </cell>
          <cell r="E200">
            <v>141.6</v>
          </cell>
        </row>
        <row r="201">
          <cell r="A201" t="str">
            <v>85400149</v>
          </cell>
          <cell r="B201" t="str">
            <v>Coroa total metálica</v>
          </cell>
          <cell r="C201" t="str">
            <v>DENTE</v>
          </cell>
          <cell r="D201">
            <v>472</v>
          </cell>
          <cell r="E201">
            <v>141.6</v>
          </cell>
        </row>
        <row r="202">
          <cell r="A202" t="str">
            <v>85400165</v>
          </cell>
          <cell r="B202" t="str">
            <v>Coroa total metalo plástica - cerômero</v>
          </cell>
          <cell r="C202" t="str">
            <v>DENTE</v>
          </cell>
          <cell r="D202">
            <v>872</v>
          </cell>
          <cell r="E202">
            <v>261.59999999999997</v>
          </cell>
        </row>
        <row r="203">
          <cell r="A203" t="str">
            <v>85400173</v>
          </cell>
          <cell r="B203" t="str">
            <v>Coroa total metalo plástica - resina acrílica</v>
          </cell>
          <cell r="C203" t="str">
            <v>DENTE</v>
          </cell>
          <cell r="D203">
            <v>872</v>
          </cell>
          <cell r="E203">
            <v>261.59999999999997</v>
          </cell>
        </row>
        <row r="204">
          <cell r="A204" t="str">
            <v>85400157</v>
          </cell>
          <cell r="B204" t="str">
            <v>Coroa metalo-cerâmica</v>
          </cell>
          <cell r="C204" t="str">
            <v>DENTE</v>
          </cell>
          <cell r="D204">
            <v>1343</v>
          </cell>
          <cell r="E204">
            <v>402.9</v>
          </cell>
        </row>
        <row r="205">
          <cell r="A205" t="str">
            <v>85500038</v>
          </cell>
          <cell r="B205" t="str">
            <v>Coroa total metalo-cerâmica sobre implante</v>
          </cell>
          <cell r="C205" t="str">
            <v>DENTE</v>
          </cell>
          <cell r="D205">
            <v>2132</v>
          </cell>
          <cell r="E205">
            <v>639.6</v>
          </cell>
        </row>
        <row r="206">
          <cell r="A206" t="str">
            <v>81000243</v>
          </cell>
          <cell r="B206" t="str">
            <v>Diagnóstico por meio de enceramento</v>
          </cell>
          <cell r="C206" t="str">
            <v>DENTE</v>
          </cell>
          <cell r="D206">
            <v>34</v>
          </cell>
          <cell r="E206">
            <v>10.199999999999999</v>
          </cell>
        </row>
        <row r="207">
          <cell r="A207" t="str">
            <v>00004270</v>
          </cell>
          <cell r="B207" t="str">
            <v>Encaixe fêmea / macho</v>
          </cell>
          <cell r="C207" t="str">
            <v>DENTE</v>
          </cell>
          <cell r="D207">
            <v>266</v>
          </cell>
          <cell r="E207">
            <v>79.8</v>
          </cell>
        </row>
        <row r="208">
          <cell r="A208" t="str">
            <v>85400181</v>
          </cell>
          <cell r="B208" t="str">
            <v>Faceta em cerâmica pura</v>
          </cell>
          <cell r="C208" t="str">
            <v>DENTE</v>
          </cell>
          <cell r="D208">
            <v>2166</v>
          </cell>
          <cell r="E208">
            <v>649.79999999999995</v>
          </cell>
        </row>
        <row r="209">
          <cell r="A209" t="str">
            <v>00004192</v>
          </cell>
          <cell r="B209" t="str">
            <v>Intermediário (munhão) stander sobre implante (nacional)</v>
          </cell>
          <cell r="C209" t="str">
            <v>DENTE</v>
          </cell>
          <cell r="D209">
            <v>709</v>
          </cell>
          <cell r="E209">
            <v>212.7</v>
          </cell>
        </row>
        <row r="210">
          <cell r="A210" t="str">
            <v>85400190</v>
          </cell>
          <cell r="B210" t="str">
            <v>Faceta em cerômero</v>
          </cell>
          <cell r="C210" t="str">
            <v>DENTE</v>
          </cell>
          <cell r="D210">
            <v>847</v>
          </cell>
          <cell r="E210">
            <v>254.1</v>
          </cell>
        </row>
        <row r="211">
          <cell r="A211" t="str">
            <v>85400211</v>
          </cell>
          <cell r="B211" t="str">
            <v>Núcleo de preenchimento</v>
          </cell>
          <cell r="C211" t="str">
            <v>DENTE</v>
          </cell>
          <cell r="D211">
            <v>134</v>
          </cell>
          <cell r="E211">
            <v>40.199999999999996</v>
          </cell>
        </row>
        <row r="212">
          <cell r="A212" t="str">
            <v>85400220</v>
          </cell>
          <cell r="B212" t="str">
            <v>Núcleo metálico fundido</v>
          </cell>
          <cell r="C212" t="str">
            <v>DENTE</v>
          </cell>
          <cell r="D212">
            <v>299</v>
          </cell>
          <cell r="E212">
            <v>89.7</v>
          </cell>
        </row>
        <row r="213">
          <cell r="A213" t="str">
            <v>85400246</v>
          </cell>
          <cell r="B213" t="str">
            <v>Órtese miorrelaxante (placa oclusal estabilizadora)</v>
          </cell>
          <cell r="C213" t="str">
            <v>ARCADA</v>
          </cell>
          <cell r="D213">
            <v>672</v>
          </cell>
          <cell r="E213">
            <v>201.6</v>
          </cell>
        </row>
        <row r="214">
          <cell r="A214" t="str">
            <v>85400254</v>
          </cell>
          <cell r="B214" t="str">
            <v>Órtese reposicionadora (placa oclusal reposicionadora)</v>
          </cell>
          <cell r="C214" t="str">
            <v>ARCADA</v>
          </cell>
          <cell r="D214">
            <v>672</v>
          </cell>
          <cell r="E214">
            <v>201.6</v>
          </cell>
        </row>
        <row r="215">
          <cell r="A215" t="str">
            <v>85400270</v>
          </cell>
          <cell r="B215" t="str">
            <v>Placa oclusal resiliente</v>
          </cell>
          <cell r="C215" t="str">
            <v>BOCA</v>
          </cell>
          <cell r="D215">
            <v>733</v>
          </cell>
          <cell r="E215">
            <v>219.9</v>
          </cell>
        </row>
        <row r="216">
          <cell r="A216" t="str">
            <v>00004010</v>
          </cell>
          <cell r="B216" t="str">
            <v>Planejamento em prótese</v>
          </cell>
          <cell r="C216" t="str">
            <v>DENTE</v>
          </cell>
          <cell r="D216">
            <v>251</v>
          </cell>
          <cell r="E216">
            <v>75.3</v>
          </cell>
        </row>
        <row r="217">
          <cell r="A217" t="str">
            <v>85400289</v>
          </cell>
          <cell r="B217" t="str">
            <v>Prótese fixa adesiva direta (provisória)</v>
          </cell>
          <cell r="C217" t="str">
            <v>DENTE</v>
          </cell>
          <cell r="D217">
            <v>882</v>
          </cell>
          <cell r="E217">
            <v>264.59999999999997</v>
          </cell>
        </row>
        <row r="218">
          <cell r="A218" t="str">
            <v>85400300</v>
          </cell>
          <cell r="B218" t="str">
            <v>Prótese fixa adesiva indireta em metalo-cerâmica</v>
          </cell>
          <cell r="C218" t="str">
            <v>DENTE</v>
          </cell>
          <cell r="D218">
            <v>2964</v>
          </cell>
          <cell r="E218">
            <v>889.19999999999993</v>
          </cell>
        </row>
        <row r="219">
          <cell r="A219" t="str">
            <v>85400319</v>
          </cell>
          <cell r="B219" t="str">
            <v>Prótese fixa adesiva indireta em metalo-plástica</v>
          </cell>
          <cell r="C219" t="str">
            <v>DENTE</v>
          </cell>
          <cell r="D219">
            <v>1471</v>
          </cell>
          <cell r="E219">
            <v>441.3</v>
          </cell>
        </row>
        <row r="220">
          <cell r="A220" t="str">
            <v>85400343</v>
          </cell>
          <cell r="B220" t="str">
            <v>Prótese fixa em metalo-plástica</v>
          </cell>
          <cell r="C220" t="str">
            <v>DENTE</v>
          </cell>
          <cell r="D220">
            <v>866</v>
          </cell>
          <cell r="E220">
            <v>259.8</v>
          </cell>
        </row>
        <row r="221">
          <cell r="A221" t="str">
            <v>85400360</v>
          </cell>
          <cell r="B221" t="str">
            <v>Prótese parcial fixa provisória</v>
          </cell>
          <cell r="C221" t="str">
            <v>DENTE</v>
          </cell>
          <cell r="D221">
            <v>1728</v>
          </cell>
          <cell r="E221">
            <v>518.4</v>
          </cell>
        </row>
        <row r="222">
          <cell r="A222" t="str">
            <v>85400394</v>
          </cell>
          <cell r="B222" t="str">
            <v>Prótese parcial remov. prov. acrílico c/ ou s/ gramp.</v>
          </cell>
          <cell r="C222" t="str">
            <v>ARCADA</v>
          </cell>
          <cell r="D222">
            <v>555</v>
          </cell>
          <cell r="E222">
            <v>166.5</v>
          </cell>
        </row>
        <row r="223">
          <cell r="A223" t="str">
            <v>85400386</v>
          </cell>
          <cell r="B223" t="str">
            <v>Prótese parcial removível bilateral c/ grampos</v>
          </cell>
          <cell r="C223" t="str">
            <v>ARCADA</v>
          </cell>
          <cell r="D223">
            <v>1698</v>
          </cell>
          <cell r="E223">
            <v>509.4</v>
          </cell>
        </row>
        <row r="224">
          <cell r="A224" t="str">
            <v>85400378</v>
          </cell>
          <cell r="B224" t="str">
            <v>Prótese parcial removível com encaixes de precisão ou de semi precisão</v>
          </cell>
          <cell r="C224" t="str">
            <v>ARCADA</v>
          </cell>
          <cell r="D224">
            <v>2492</v>
          </cell>
          <cell r="E224">
            <v>747.6</v>
          </cell>
        </row>
        <row r="225">
          <cell r="A225" t="str">
            <v>85400408</v>
          </cell>
          <cell r="B225" t="str">
            <v>Prótese total</v>
          </cell>
          <cell r="C225" t="str">
            <v>ARCADA</v>
          </cell>
          <cell r="D225">
            <v>1578</v>
          </cell>
          <cell r="E225">
            <v>473.4</v>
          </cell>
        </row>
        <row r="226">
          <cell r="A226" t="str">
            <v>85400416</v>
          </cell>
          <cell r="B226" t="str">
            <v>Prótese total imediata</v>
          </cell>
          <cell r="C226" t="str">
            <v>ARCADA</v>
          </cell>
          <cell r="D226">
            <v>1277</v>
          </cell>
          <cell r="E226">
            <v>383.09999999999997</v>
          </cell>
        </row>
        <row r="227">
          <cell r="A227" t="str">
            <v>85400424</v>
          </cell>
          <cell r="B227" t="str">
            <v>Prótese total incolor</v>
          </cell>
          <cell r="C227" t="str">
            <v>ARCADA</v>
          </cell>
          <cell r="D227">
            <v>1578</v>
          </cell>
          <cell r="E227">
            <v>473.4</v>
          </cell>
        </row>
        <row r="228">
          <cell r="A228" t="str">
            <v>85400483</v>
          </cell>
          <cell r="B228" t="str">
            <v>Reembasamento de prótese total ou parcial - imediato (em consultório)</v>
          </cell>
          <cell r="C228" t="str">
            <v>ARCADA</v>
          </cell>
          <cell r="D228">
            <v>364</v>
          </cell>
          <cell r="E228">
            <v>109.2</v>
          </cell>
        </row>
        <row r="229">
          <cell r="A229" t="str">
            <v>85400491</v>
          </cell>
          <cell r="B229" t="str">
            <v>Reembasamento de prótese total ou parcial - imediato (em laboratório)</v>
          </cell>
          <cell r="C229" t="str">
            <v>ARCADA</v>
          </cell>
          <cell r="D229">
            <v>364</v>
          </cell>
          <cell r="E229">
            <v>109.2</v>
          </cell>
        </row>
        <row r="230">
          <cell r="A230" t="str">
            <v>85400513</v>
          </cell>
          <cell r="B230" t="str">
            <v>Restauração em cerâmica pura - inlay</v>
          </cell>
          <cell r="C230" t="str">
            <v>DENTE</v>
          </cell>
          <cell r="D230">
            <v>1554</v>
          </cell>
          <cell r="E230">
            <v>466.2</v>
          </cell>
        </row>
        <row r="231">
          <cell r="A231" t="str">
            <v>85400521</v>
          </cell>
          <cell r="B231" t="str">
            <v>Restauração em cerâmica pura - onlay</v>
          </cell>
          <cell r="C231" t="str">
            <v>DENTE</v>
          </cell>
          <cell r="D231">
            <v>1554</v>
          </cell>
          <cell r="E231">
            <v>466.2</v>
          </cell>
        </row>
        <row r="232">
          <cell r="A232" t="str">
            <v>85400530</v>
          </cell>
          <cell r="B232" t="str">
            <v>Restauração em cerômero - onlay</v>
          </cell>
          <cell r="C232" t="str">
            <v>DENTE</v>
          </cell>
          <cell r="D232">
            <v>761</v>
          </cell>
          <cell r="E232">
            <v>228.29999999999998</v>
          </cell>
        </row>
        <row r="233">
          <cell r="A233" t="str">
            <v>85400548</v>
          </cell>
          <cell r="B233" t="str">
            <v>Restauração em cerômero - inlay</v>
          </cell>
          <cell r="C233" t="str">
            <v>DENTE</v>
          </cell>
          <cell r="D233">
            <v>761</v>
          </cell>
          <cell r="E233">
            <v>228.29999999999998</v>
          </cell>
        </row>
        <row r="234">
          <cell r="A234" t="str">
            <v>85400556</v>
          </cell>
          <cell r="B234" t="str">
            <v>Restauração metálica fundida</v>
          </cell>
          <cell r="C234" t="str">
            <v>DENTE</v>
          </cell>
          <cell r="D234">
            <v>472</v>
          </cell>
          <cell r="E234">
            <v>141.6</v>
          </cell>
        </row>
        <row r="235">
          <cell r="A235" t="str">
            <v>00004194</v>
          </cell>
          <cell r="B235" t="str">
            <v>Transfer / moldeira fechada ou aberta</v>
          </cell>
          <cell r="C235" t="str">
            <v>DENTE</v>
          </cell>
          <cell r="D235">
            <v>358</v>
          </cell>
          <cell r="E235">
            <v>107.39999999999999</v>
          </cell>
        </row>
        <row r="236">
          <cell r="A236" t="str">
            <v>ORTODONTIA</v>
          </cell>
          <cell r="B236"/>
          <cell r="C236"/>
          <cell r="D236"/>
          <cell r="E236"/>
        </row>
        <row r="237">
          <cell r="A237" t="str">
            <v>00006150</v>
          </cell>
          <cell r="B237" t="str">
            <v>Manutenção ortodôntica</v>
          </cell>
          <cell r="C237" t="str">
            <v>BOCA</v>
          </cell>
          <cell r="D237">
            <v>260</v>
          </cell>
          <cell r="E237">
            <v>78</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proposta" displayName="Contraproposta" ref="B29:G64" totalsRowShown="0" headerRowDxfId="29" dataDxfId="28">
  <autoFilter ref="B29:G64" xr:uid="{00000000-0009-0000-0100-000001000000}"/>
  <tableColumns count="6">
    <tableColumn id="1" xr3:uid="{00000000-0010-0000-0000-000001000000}" name="Procedimento" dataDxfId="27" totalsRowDxfId="26"/>
    <tableColumn id="5" xr3:uid="{00000000-0010-0000-0000-000005000000}" name="Área Atuação" dataDxfId="25"/>
    <tableColumn id="2" xr3:uid="{00000000-0010-0000-0000-000002000000}" name="Quantidade de USO" dataDxfId="24">
      <calculatedColumnFormula>VLOOKUP(A30,'Tabela Odontolife'!$A$6:$E$237,4,FALSE)</calculatedColumnFormula>
    </tableColumn>
    <tableColumn id="3" xr3:uid="{00000000-0010-0000-0000-000003000000}" name="Valor Odontolife" dataDxfId="23" dataCellStyle="Moeda">
      <calculatedColumnFormula>Contraproposta[[#This Row],[Quantidade de USO]]*0.45</calculatedColumnFormula>
    </tableColumn>
    <tableColumn id="4" xr3:uid="{00000000-0010-0000-0000-000004000000}" name="Contraproposta" dataDxfId="22" dataCellStyle="Moeda"/>
    <tableColumn id="6" xr3:uid="{842103DD-5463-4E6B-AFFA-A56C6B910635}" name="Retorno" dataDxfId="21"/>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nálise4" displayName="Análise4" ref="B4:I40" totalsRowCount="1" headerRowDxfId="20" dataDxfId="19" totalsRowDxfId="18">
  <autoFilter ref="B4:I39" xr:uid="{00000000-0009-0000-0100-000003000000}"/>
  <tableColumns count="8">
    <tableColumn id="15" xr3:uid="{00000000-0010-0000-0100-00000F000000}" name="TUSS" dataDxfId="17" totalsRowDxfId="16"/>
    <tableColumn id="1" xr3:uid="{00000000-0010-0000-0100-000001000000}" name="Procedimento" dataDxfId="15" totalsRowDxfId="14"/>
    <tableColumn id="7" xr3:uid="{00000000-0010-0000-0100-000007000000}" name="Área" dataDxfId="13" totalsRowDxfId="12"/>
    <tableColumn id="2" xr3:uid="{00000000-0010-0000-0100-000002000000}" name="Qtd USO" dataDxfId="11" totalsRowDxfId="10">
      <calculatedColumnFormula>VLOOKUP(Análise4[[#This Row],[TUSS]],'Tabela Odontolife'!$A$6:$E$237,4,FALSE)</calculatedColumnFormula>
    </tableColumn>
    <tableColumn id="3" xr3:uid="{00000000-0010-0000-0100-000003000000}" name="0,3" dataDxfId="9" totalsRowDxfId="8" dataCellStyle="Moeda">
      <calculatedColumnFormula>E5*Cabeçalho!$C$30</calculatedColumnFormula>
    </tableColumn>
    <tableColumn id="4" xr3:uid="{00000000-0010-0000-0100-000004000000}" name="Solicitado" totalsRowLabel="Mult Médio:" dataDxfId="7" totalsRowDxfId="6" dataCellStyle="Moeda">
      <calculatedColumnFormula>IF(VLOOKUP(Análise4[[#This Row],[TUSS]],'Solicitação Proposta'!$A$30:$F$64,6,FALSE)=0,Análise4[[#This Row],[0,3]],VLOOKUP(Análise4[[#This Row],[TUSS]],'Solicitação Proposta'!$A$30:$F$64,6,FALSE))</calculatedColumnFormula>
    </tableColumn>
    <tableColumn id="5" xr3:uid="{00000000-0010-0000-0100-000005000000}" name="Mult Solicitado" totalsRowFunction="average" dataDxfId="5" totalsRowDxfId="4">
      <calculatedColumnFormula>ROUNDUP(G5/E5,3)</calculatedColumnFormula>
    </tableColumn>
    <tableColumn id="6" xr3:uid="{00000000-0010-0000-0100-000006000000}" name="Proposta Média" dataDxfId="3" totalsRowDxfId="2" dataCellStyle="Moeda">
      <calculatedColumnFormula>E5*$H$40</calculatedColumnFormula>
    </tableColumn>
  </tableColumns>
  <tableStyleInfo name="TableStyleMedium3" showFirstColumn="1"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A1:O69"/>
  <sheetViews>
    <sheetView showGridLines="0" tabSelected="1" topLeftCell="A28" zoomScale="94" zoomScaleNormal="94" workbookViewId="0">
      <selection activeCell="G30" sqref="G30"/>
    </sheetView>
  </sheetViews>
  <sheetFormatPr defaultColWidth="0" defaultRowHeight="0" customHeight="1" zeroHeight="1" x14ac:dyDescent="0.3"/>
  <cols>
    <col min="1" max="1" width="23" style="22" customWidth="1"/>
    <col min="2" max="2" width="50.88671875" style="22" bestFit="1" customWidth="1"/>
    <col min="3" max="3" width="19.109375" style="22" bestFit="1" customWidth="1"/>
    <col min="4" max="4" width="23" style="22" hidden="1" customWidth="1"/>
    <col min="5" max="5" width="26" style="22" bestFit="1" customWidth="1"/>
    <col min="6" max="6" width="18.88671875" style="22" bestFit="1" customWidth="1"/>
    <col min="7" max="7" width="23" style="22" customWidth="1"/>
    <col min="8" max="8" width="26" style="22" hidden="1" customWidth="1"/>
    <col min="9" max="11" width="19" style="22" hidden="1" customWidth="1"/>
    <col min="12" max="12" width="8.88671875" style="22" hidden="1" customWidth="1"/>
    <col min="13" max="16384" width="19" style="22" hidden="1"/>
  </cols>
  <sheetData>
    <row r="1" spans="1:15" ht="15" customHeight="1" x14ac:dyDescent="0.3">
      <c r="A1" s="87" t="s">
        <v>12</v>
      </c>
      <c r="B1" s="87"/>
      <c r="C1" s="87"/>
      <c r="D1" s="87"/>
      <c r="E1" s="87"/>
      <c r="F1" s="87"/>
      <c r="G1" s="87"/>
    </row>
    <row r="2" spans="1:15" ht="63" customHeight="1" thickBot="1" x14ac:dyDescent="0.35">
      <c r="A2" s="88"/>
      <c r="B2" s="88"/>
      <c r="C2" s="88"/>
      <c r="D2" s="88"/>
      <c r="E2" s="88"/>
      <c r="F2" s="88"/>
      <c r="G2" s="88"/>
    </row>
    <row r="3" spans="1:15" ht="12" customHeight="1" x14ac:dyDescent="0.3"/>
    <row r="4" spans="1:15" ht="6" customHeight="1" x14ac:dyDescent="0.3">
      <c r="K4"/>
      <c r="L4"/>
      <c r="M4"/>
      <c r="N4"/>
      <c r="O4"/>
    </row>
    <row r="5" spans="1:15" ht="14.4" x14ac:dyDescent="0.3">
      <c r="B5" s="22" t="s">
        <v>7</v>
      </c>
      <c r="C5" s="21">
        <v>44699</v>
      </c>
      <c r="K5"/>
      <c r="L5"/>
      <c r="M5"/>
      <c r="N5"/>
      <c r="O5"/>
    </row>
    <row r="6" spans="1:15" ht="4.5" customHeight="1" x14ac:dyDescent="0.3">
      <c r="J6" s="23"/>
      <c r="K6"/>
      <c r="L6"/>
      <c r="M6"/>
      <c r="N6"/>
      <c r="O6"/>
    </row>
    <row r="7" spans="1:15" ht="14.4" x14ac:dyDescent="0.3">
      <c r="B7" s="22" t="s">
        <v>493</v>
      </c>
      <c r="C7" s="89"/>
      <c r="D7" s="89"/>
      <c r="K7"/>
      <c r="L7"/>
      <c r="M7"/>
      <c r="N7"/>
      <c r="O7"/>
    </row>
    <row r="8" spans="1:15" ht="6.75" customHeight="1" x14ac:dyDescent="0.3">
      <c r="H8" s="23"/>
      <c r="K8"/>
      <c r="L8"/>
      <c r="M8"/>
      <c r="N8"/>
      <c r="O8"/>
    </row>
    <row r="9" spans="1:15" ht="14.4" x14ac:dyDescent="0.3">
      <c r="B9" s="22" t="s">
        <v>8</v>
      </c>
      <c r="C9" s="24">
        <v>25650</v>
      </c>
      <c r="E9" s="23"/>
      <c r="F9" s="24"/>
      <c r="K9"/>
      <c r="L9"/>
      <c r="M9"/>
      <c r="N9"/>
      <c r="O9"/>
    </row>
    <row r="10" spans="1:15" ht="6.75" customHeight="1" x14ac:dyDescent="0.3">
      <c r="K10"/>
      <c r="L10"/>
      <c r="M10"/>
      <c r="N10"/>
      <c r="O10"/>
    </row>
    <row r="11" spans="1:15" ht="14.4" x14ac:dyDescent="0.3">
      <c r="B11" s="22" t="s">
        <v>494</v>
      </c>
      <c r="C11" s="89" t="s">
        <v>566</v>
      </c>
      <c r="D11" s="89"/>
      <c r="K11"/>
      <c r="L11"/>
      <c r="M11"/>
      <c r="N11"/>
      <c r="O11"/>
    </row>
    <row r="12" spans="1:15" ht="4.5" customHeight="1" x14ac:dyDescent="0.3">
      <c r="K12"/>
      <c r="L12"/>
      <c r="M12"/>
      <c r="N12"/>
      <c r="O12"/>
    </row>
    <row r="13" spans="1:15" ht="14.4" x14ac:dyDescent="0.3">
      <c r="B13" s="22" t="s">
        <v>11</v>
      </c>
      <c r="C13" s="89"/>
      <c r="D13" s="89"/>
      <c r="E13" s="23"/>
      <c r="F13" s="24"/>
      <c r="K13"/>
      <c r="L13"/>
      <c r="M13"/>
      <c r="N13"/>
      <c r="O13"/>
    </row>
    <row r="14" spans="1:15" ht="4.5" customHeight="1" x14ac:dyDescent="0.3">
      <c r="K14"/>
      <c r="L14"/>
      <c r="M14"/>
      <c r="N14"/>
      <c r="O14"/>
    </row>
    <row r="15" spans="1:15" ht="14.4" x14ac:dyDescent="0.3">
      <c r="B15" s="22" t="s">
        <v>10</v>
      </c>
      <c r="C15" s="89"/>
      <c r="D15" s="89"/>
      <c r="K15"/>
      <c r="L15"/>
      <c r="M15"/>
      <c r="N15"/>
      <c r="O15"/>
    </row>
    <row r="16" spans="1:15" ht="4.5" customHeight="1" x14ac:dyDescent="0.3">
      <c r="K16"/>
      <c r="L16"/>
      <c r="M16"/>
      <c r="N16"/>
      <c r="O16"/>
    </row>
    <row r="17" spans="1:15" ht="14.4" x14ac:dyDescent="0.3">
      <c r="B17" s="22" t="s">
        <v>525</v>
      </c>
      <c r="C17" s="89"/>
      <c r="D17" s="89"/>
      <c r="E17" s="89"/>
      <c r="F17" s="89"/>
      <c r="K17"/>
      <c r="L17"/>
      <c r="M17"/>
      <c r="N17"/>
      <c r="O17"/>
    </row>
    <row r="18" spans="1:15" ht="4.5" customHeight="1" x14ac:dyDescent="0.3">
      <c r="K18"/>
      <c r="L18"/>
      <c r="M18"/>
      <c r="N18"/>
      <c r="O18"/>
    </row>
    <row r="19" spans="1:15" ht="14.4" x14ac:dyDescent="0.3">
      <c r="B19" s="22" t="s">
        <v>527</v>
      </c>
      <c r="C19" s="89"/>
      <c r="D19" s="89"/>
      <c r="E19" s="89"/>
      <c r="F19" s="89"/>
      <c r="K19"/>
      <c r="L19"/>
      <c r="M19"/>
      <c r="N19"/>
      <c r="O19"/>
    </row>
    <row r="20" spans="1:15" ht="5.25" customHeight="1" x14ac:dyDescent="0.3">
      <c r="K20"/>
      <c r="L20"/>
      <c r="M20"/>
      <c r="N20"/>
      <c r="O20"/>
    </row>
    <row r="21" spans="1:15" s="60" customFormat="1" ht="14.4" x14ac:dyDescent="0.3">
      <c r="B21" s="22" t="s">
        <v>4</v>
      </c>
      <c r="C21" s="89" t="s">
        <v>567</v>
      </c>
      <c r="D21" s="89"/>
      <c r="E21" s="23"/>
      <c r="F21" s="24"/>
    </row>
    <row r="22" spans="1:15" ht="4.5" customHeight="1" x14ac:dyDescent="0.3">
      <c r="K22"/>
      <c r="L22"/>
      <c r="M22"/>
      <c r="N22"/>
      <c r="O22"/>
    </row>
    <row r="23" spans="1:15" ht="14.4" x14ac:dyDescent="0.3">
      <c r="B23" s="22" t="s">
        <v>13</v>
      </c>
      <c r="C23" s="89" t="s">
        <v>568</v>
      </c>
      <c r="D23" s="89"/>
      <c r="K23"/>
      <c r="L23"/>
      <c r="M23"/>
      <c r="N23"/>
      <c r="O23"/>
    </row>
    <row r="24" spans="1:15" ht="4.5" customHeight="1" x14ac:dyDescent="0.3">
      <c r="B24"/>
      <c r="C24" s="61"/>
      <c r="D24" s="61"/>
      <c r="E24" s="61"/>
      <c r="F24" s="61"/>
      <c r="K24"/>
      <c r="L24"/>
      <c r="M24"/>
      <c r="N24"/>
      <c r="O24"/>
    </row>
    <row r="25" spans="1:15" ht="14.4" x14ac:dyDescent="0.3">
      <c r="B25" s="22" t="s">
        <v>14</v>
      </c>
      <c r="C25" s="89"/>
      <c r="D25" s="89"/>
      <c r="E25" s="89"/>
      <c r="F25" s="89"/>
      <c r="K25"/>
      <c r="L25"/>
      <c r="M25"/>
      <c r="N25"/>
      <c r="O25"/>
    </row>
    <row r="26" spans="1:15" ht="4.5" customHeight="1" x14ac:dyDescent="0.3">
      <c r="B26"/>
      <c r="C26"/>
      <c r="D26"/>
      <c r="E26"/>
      <c r="F26"/>
      <c r="G26"/>
      <c r="K26"/>
      <c r="L26"/>
      <c r="M26"/>
      <c r="N26"/>
      <c r="O26"/>
    </row>
    <row r="27" spans="1:15" ht="12" customHeight="1" x14ac:dyDescent="0.3">
      <c r="A27" s="62"/>
      <c r="B27" s="83"/>
      <c r="C27" s="62"/>
      <c r="D27" s="62"/>
      <c r="E27" s="62"/>
      <c r="F27" s="62"/>
      <c r="G27" s="62"/>
    </row>
    <row r="28" spans="1:15" ht="27" customHeight="1" x14ac:dyDescent="0.3">
      <c r="B28" s="64"/>
    </row>
    <row r="29" spans="1:15" ht="25.95" customHeight="1" x14ac:dyDescent="0.3">
      <c r="B29" s="22" t="s">
        <v>0</v>
      </c>
      <c r="C29" s="22" t="s">
        <v>519</v>
      </c>
      <c r="D29" s="22" t="s">
        <v>1</v>
      </c>
      <c r="E29" s="22" t="s">
        <v>2</v>
      </c>
      <c r="F29" s="22" t="s">
        <v>12</v>
      </c>
      <c r="G29" s="22" t="s">
        <v>571</v>
      </c>
    </row>
    <row r="30" spans="1:15" ht="25.95" customHeight="1" x14ac:dyDescent="0.3">
      <c r="A30" s="65" t="s">
        <v>67</v>
      </c>
      <c r="B30" s="22" t="s">
        <v>495</v>
      </c>
      <c r="C30" s="22" t="s">
        <v>69</v>
      </c>
      <c r="D30" s="66">
        <f>VLOOKUP(A30,'Tabela Odontolife'!$A$6:$E$237,4,FALSE)</f>
        <v>34</v>
      </c>
      <c r="E30" s="3">
        <f>Contraproposta[[#This Row],[Quantidade de USO]]*0.45</f>
        <v>15.3</v>
      </c>
      <c r="F30" s="1" t="s">
        <v>569</v>
      </c>
      <c r="G30" s="84"/>
    </row>
    <row r="31" spans="1:15" ht="25.95" customHeight="1" x14ac:dyDescent="0.3">
      <c r="A31" s="65" t="s">
        <v>78</v>
      </c>
      <c r="B31" s="22" t="s">
        <v>496</v>
      </c>
      <c r="C31" s="22" t="s">
        <v>80</v>
      </c>
      <c r="D31" s="66">
        <f>VLOOKUP(A31,'Tabela Odontolife'!$A$6:$E$237,4,FALSE)</f>
        <v>72</v>
      </c>
      <c r="E31" s="3">
        <f>Contraproposta[[#This Row],[Quantidade de USO]]*0.45</f>
        <v>32.4</v>
      </c>
      <c r="F31" s="1" t="s">
        <v>569</v>
      </c>
      <c r="G31" s="84"/>
    </row>
    <row r="32" spans="1:15" ht="25.95" customHeight="1" x14ac:dyDescent="0.3">
      <c r="A32" s="65" t="s">
        <v>85</v>
      </c>
      <c r="B32" s="22" t="s">
        <v>565</v>
      </c>
      <c r="C32" s="22" t="s">
        <v>80</v>
      </c>
      <c r="D32" s="66">
        <f>VLOOKUP(A32,'Tabela Odontolife'!$A$6:$E$237,4,FALSE)*4</f>
        <v>140</v>
      </c>
      <c r="E32" s="3">
        <f>Contraproposta[[#This Row],[Quantidade de USO]]*0.45</f>
        <v>63</v>
      </c>
      <c r="F32" s="1" t="s">
        <v>569</v>
      </c>
      <c r="G32" s="84"/>
    </row>
    <row r="33" spans="1:8" ht="25.95" customHeight="1" x14ac:dyDescent="0.3">
      <c r="A33" s="65" t="s">
        <v>155</v>
      </c>
      <c r="B33" s="22" t="s">
        <v>497</v>
      </c>
      <c r="C33" s="22" t="s">
        <v>127</v>
      </c>
      <c r="D33" s="66">
        <f>VLOOKUP(A33,'Tabela Odontolife'!$A$6:$E$237,4,FALSE)</f>
        <v>61</v>
      </c>
      <c r="E33" s="3">
        <f>Contraproposta[[#This Row],[Quantidade de USO]]*0.45</f>
        <v>27.45</v>
      </c>
      <c r="F33" s="1">
        <v>70</v>
      </c>
      <c r="G33" s="85">
        <v>40</v>
      </c>
    </row>
    <row r="34" spans="1:8" ht="25.95" customHeight="1" x14ac:dyDescent="0.3">
      <c r="A34" s="65" t="s">
        <v>157</v>
      </c>
      <c r="B34" s="22" t="s">
        <v>498</v>
      </c>
      <c r="C34" s="22" t="s">
        <v>127</v>
      </c>
      <c r="D34" s="66">
        <f>VLOOKUP(A34,'Tabela Odontolife'!$A$6:$E$237,4,FALSE)</f>
        <v>88</v>
      </c>
      <c r="E34" s="3">
        <f>Contraproposta[[#This Row],[Quantidade de USO]]*0.45</f>
        <v>39.6</v>
      </c>
      <c r="F34" s="1">
        <v>75</v>
      </c>
      <c r="G34" s="85">
        <v>52.8</v>
      </c>
    </row>
    <row r="35" spans="1:8" ht="25.95" customHeight="1" x14ac:dyDescent="0.3">
      <c r="A35" s="65" t="s">
        <v>159</v>
      </c>
      <c r="B35" s="22" t="s">
        <v>499</v>
      </c>
      <c r="C35" s="22" t="s">
        <v>127</v>
      </c>
      <c r="D35" s="66">
        <f>VLOOKUP(A35,'Tabela Odontolife'!$A$6:$E$237,4,FALSE)</f>
        <v>122</v>
      </c>
      <c r="E35" s="3">
        <f>Contraproposta[[#This Row],[Quantidade de USO]]*0.45</f>
        <v>54.9</v>
      </c>
      <c r="F35" s="1">
        <v>75</v>
      </c>
      <c r="G35" s="85">
        <v>62</v>
      </c>
    </row>
    <row r="36" spans="1:8" ht="25.95" customHeight="1" x14ac:dyDescent="0.3">
      <c r="A36" s="65" t="s">
        <v>176</v>
      </c>
      <c r="B36" s="22" t="s">
        <v>500</v>
      </c>
      <c r="C36" s="22" t="s">
        <v>173</v>
      </c>
      <c r="D36" s="66">
        <f>VLOOKUP(A36,'Tabela Odontolife'!$A$6:$E$237,4,FALSE)</f>
        <v>49</v>
      </c>
      <c r="E36" s="3">
        <f>Contraproposta[[#This Row],[Quantidade de USO]]*0.45</f>
        <v>22.05</v>
      </c>
      <c r="F36" s="1" t="s">
        <v>569</v>
      </c>
      <c r="G36" s="84"/>
    </row>
    <row r="37" spans="1:8" ht="25.95" customHeight="1" x14ac:dyDescent="0.3">
      <c r="A37" s="65" t="s">
        <v>180</v>
      </c>
      <c r="B37" s="22" t="s">
        <v>501</v>
      </c>
      <c r="C37" s="22" t="s">
        <v>173</v>
      </c>
      <c r="D37" s="66">
        <f>VLOOKUP(A37,'Tabela Odontolife'!$A$6:$E$237,4,FALSE)</f>
        <v>70</v>
      </c>
      <c r="E37" s="3">
        <f>Contraproposta[[#This Row],[Quantidade de USO]]*0.45</f>
        <v>31.5</v>
      </c>
      <c r="F37" s="1" t="s">
        <v>569</v>
      </c>
      <c r="G37" s="84"/>
    </row>
    <row r="38" spans="1:8" ht="25.95" customHeight="1" x14ac:dyDescent="0.3">
      <c r="A38" s="65" t="s">
        <v>184</v>
      </c>
      <c r="B38" s="22" t="s">
        <v>185</v>
      </c>
      <c r="C38" s="22" t="s">
        <v>173</v>
      </c>
      <c r="D38" s="66">
        <f>VLOOKUP(A38,'Tabela Odontolife'!$A$6:$E$237,4,FALSE)</f>
        <v>168</v>
      </c>
      <c r="E38" s="3">
        <f>Contraproposta[[#This Row],[Quantidade de USO]]*0.45</f>
        <v>75.600000000000009</v>
      </c>
      <c r="F38" s="1" t="s">
        <v>569</v>
      </c>
      <c r="G38" s="84"/>
      <c r="H38" s="67"/>
    </row>
    <row r="39" spans="1:8" ht="25.95" customHeight="1" x14ac:dyDescent="0.3">
      <c r="A39" s="65" t="s">
        <v>196</v>
      </c>
      <c r="B39" s="22" t="s">
        <v>502</v>
      </c>
      <c r="C39" s="22" t="s">
        <v>173</v>
      </c>
      <c r="D39" s="66">
        <f>VLOOKUP(A39,'Tabela Odontolife'!$A$6:$E$237,4,FALSE)</f>
        <v>73</v>
      </c>
      <c r="E39" s="3">
        <f>Contraproposta[[#This Row],[Quantidade de USO]]*0.45</f>
        <v>32.85</v>
      </c>
      <c r="F39" s="1">
        <v>50</v>
      </c>
      <c r="G39" s="85" t="s">
        <v>572</v>
      </c>
      <c r="H39" s="67"/>
    </row>
    <row r="40" spans="1:8" ht="25.95" customHeight="1" x14ac:dyDescent="0.3">
      <c r="A40" s="65" t="s">
        <v>204</v>
      </c>
      <c r="B40" s="22" t="s">
        <v>503</v>
      </c>
      <c r="C40" s="22" t="s">
        <v>173</v>
      </c>
      <c r="D40" s="66">
        <f>VLOOKUP(A40,'Tabela Odontolife'!$A$6:$E$237,4,FALSE)</f>
        <v>212</v>
      </c>
      <c r="E40" s="3">
        <f>Contraproposta[[#This Row],[Quantidade de USO]]*0.45</f>
        <v>95.4</v>
      </c>
      <c r="F40" s="1" t="s">
        <v>570</v>
      </c>
      <c r="G40" s="84"/>
    </row>
    <row r="41" spans="1:8" ht="25.95" customHeight="1" x14ac:dyDescent="0.3">
      <c r="A41" s="65" t="s">
        <v>243</v>
      </c>
      <c r="B41" s="22" t="s">
        <v>504</v>
      </c>
      <c r="C41" s="22" t="s">
        <v>208</v>
      </c>
      <c r="D41" s="66">
        <f>VLOOKUP(A41,'Tabela Odontolife'!$A$6:$E$237,4,FALSE)</f>
        <v>258</v>
      </c>
      <c r="E41" s="3">
        <f>Contraproposta[[#This Row],[Quantidade de USO]]*0.45</f>
        <v>116.10000000000001</v>
      </c>
      <c r="F41" s="1">
        <v>200</v>
      </c>
      <c r="G41" s="85">
        <v>177.48</v>
      </c>
    </row>
    <row r="42" spans="1:8" ht="25.95" customHeight="1" x14ac:dyDescent="0.3">
      <c r="A42" s="65" t="s">
        <v>237</v>
      </c>
      <c r="B42" s="22" t="s">
        <v>505</v>
      </c>
      <c r="C42" s="22" t="s">
        <v>208</v>
      </c>
      <c r="D42" s="66">
        <f>VLOOKUP(A42,'Tabela Odontolife'!$A$6:$E$237,4,FALSE)</f>
        <v>333</v>
      </c>
      <c r="E42" s="3">
        <f>Contraproposta[[#This Row],[Quantidade de USO]]*0.45</f>
        <v>149.85</v>
      </c>
      <c r="F42" s="1">
        <v>350</v>
      </c>
      <c r="G42" s="85">
        <v>291.24</v>
      </c>
    </row>
    <row r="43" spans="1:8" ht="25.95" customHeight="1" x14ac:dyDescent="0.3">
      <c r="A43" s="65" t="s">
        <v>241</v>
      </c>
      <c r="B43" s="22" t="s">
        <v>506</v>
      </c>
      <c r="C43" s="22" t="s">
        <v>208</v>
      </c>
      <c r="D43" s="66">
        <f>VLOOKUP(A43,'Tabela Odontolife'!$A$6:$E$237,4,FALSE)</f>
        <v>533</v>
      </c>
      <c r="E43" s="3">
        <f>Contraproposta[[#This Row],[Quantidade de USO]]*0.45</f>
        <v>239.85</v>
      </c>
      <c r="F43" s="1">
        <v>400</v>
      </c>
      <c r="G43" s="85">
        <v>438.48</v>
      </c>
    </row>
    <row r="44" spans="1:8" ht="25.95" customHeight="1" x14ac:dyDescent="0.3">
      <c r="A44" s="65" t="s">
        <v>233</v>
      </c>
      <c r="B44" s="22" t="s">
        <v>507</v>
      </c>
      <c r="C44" s="22" t="s">
        <v>208</v>
      </c>
      <c r="D44" s="66">
        <f>VLOOKUP(A44,'Tabela Odontolife'!$A$6:$E$237,4,FALSE)</f>
        <v>385</v>
      </c>
      <c r="E44" s="3">
        <f>Contraproposta[[#This Row],[Quantidade de USO]]*0.45</f>
        <v>173.25</v>
      </c>
      <c r="F44" s="1">
        <v>300</v>
      </c>
      <c r="G44" s="85">
        <v>239.37</v>
      </c>
    </row>
    <row r="45" spans="1:8" ht="25.95" customHeight="1" x14ac:dyDescent="0.3">
      <c r="A45" s="65" t="s">
        <v>229</v>
      </c>
      <c r="B45" s="22" t="s">
        <v>508</v>
      </c>
      <c r="C45" s="22" t="s">
        <v>208</v>
      </c>
      <c r="D45" s="66">
        <f>VLOOKUP(A45,'Tabela Odontolife'!$A$6:$E$237,4,FALSE)</f>
        <v>560</v>
      </c>
      <c r="E45" s="3">
        <f>Contraproposta[[#This Row],[Quantidade de USO]]*0.45</f>
        <v>252</v>
      </c>
      <c r="F45" s="1">
        <v>400</v>
      </c>
      <c r="G45" s="85">
        <v>350</v>
      </c>
    </row>
    <row r="46" spans="1:8" ht="25.95" customHeight="1" x14ac:dyDescent="0.3">
      <c r="A46" s="65" t="s">
        <v>231</v>
      </c>
      <c r="B46" s="22" t="s">
        <v>509</v>
      </c>
      <c r="C46" s="22" t="s">
        <v>208</v>
      </c>
      <c r="D46" s="66">
        <f>VLOOKUP(A46,'Tabela Odontolife'!$A$6:$E$237,4,FALSE)</f>
        <v>844</v>
      </c>
      <c r="E46" s="3">
        <f>Contraproposta[[#This Row],[Quantidade de USO]]*0.45</f>
        <v>379.8</v>
      </c>
      <c r="F46" s="1">
        <v>450</v>
      </c>
      <c r="G46" s="85" t="s">
        <v>572</v>
      </c>
    </row>
    <row r="47" spans="1:8" ht="25.95" customHeight="1" x14ac:dyDescent="0.3">
      <c r="A47" s="65" t="s">
        <v>245</v>
      </c>
      <c r="B47" s="22" t="s">
        <v>520</v>
      </c>
      <c r="C47" s="22" t="s">
        <v>247</v>
      </c>
      <c r="D47" s="66">
        <f>VLOOKUP(A47,'Tabela Odontolife'!$A$6:$E$237,4,FALSE)</f>
        <v>181</v>
      </c>
      <c r="E47" s="3">
        <f>Contraproposta[[#This Row],[Quantidade de USO]]*0.45</f>
        <v>81.45</v>
      </c>
      <c r="F47" s="1" t="s">
        <v>569</v>
      </c>
      <c r="G47" s="84"/>
    </row>
    <row r="48" spans="1:8" ht="25.95" customHeight="1" x14ac:dyDescent="0.3">
      <c r="A48" s="65" t="s">
        <v>250</v>
      </c>
      <c r="B48" s="22" t="s">
        <v>524</v>
      </c>
      <c r="C48" s="22" t="s">
        <v>247</v>
      </c>
      <c r="D48" s="66">
        <f>VLOOKUP(A48,'Tabela Odontolife'!$A$6:$E$237,4,FALSE)</f>
        <v>198</v>
      </c>
      <c r="E48" s="3">
        <f>Contraproposta[[#This Row],[Quantidade de USO]]*0.45</f>
        <v>89.100000000000009</v>
      </c>
      <c r="F48" s="1" t="s">
        <v>569</v>
      </c>
      <c r="G48" s="84"/>
    </row>
    <row r="49" spans="1:7" ht="25.95" customHeight="1" x14ac:dyDescent="0.3">
      <c r="A49" s="65" t="s">
        <v>265</v>
      </c>
      <c r="B49" s="22" t="s">
        <v>521</v>
      </c>
      <c r="C49" s="22" t="s">
        <v>247</v>
      </c>
      <c r="D49" s="66">
        <f>VLOOKUP(A49,'Tabela Odontolife'!$A$6:$E$237,4,FALSE)</f>
        <v>144</v>
      </c>
      <c r="E49" s="3">
        <f>Contraproposta[[#This Row],[Quantidade de USO]]*0.45</f>
        <v>64.8</v>
      </c>
      <c r="F49" s="1">
        <v>70</v>
      </c>
      <c r="G49" s="85" t="s">
        <v>572</v>
      </c>
    </row>
    <row r="50" spans="1:7" ht="25.95" customHeight="1" x14ac:dyDescent="0.3">
      <c r="A50" s="65">
        <v>82000948</v>
      </c>
      <c r="B50" s="22" t="s">
        <v>268</v>
      </c>
      <c r="C50" s="22" t="s">
        <v>247</v>
      </c>
      <c r="D50" s="66" t="e">
        <f>VLOOKUP(A50,'[1]Tabela Odontolife'!$A$6:$E$237,4,FALSE)</f>
        <v>#N/A</v>
      </c>
      <c r="E50" s="3">
        <v>64.8</v>
      </c>
      <c r="F50" s="1">
        <v>70</v>
      </c>
      <c r="G50" s="85" t="s">
        <v>572</v>
      </c>
    </row>
    <row r="51" spans="1:7" ht="25.95" customHeight="1" x14ac:dyDescent="0.3">
      <c r="A51" s="65" t="s">
        <v>271</v>
      </c>
      <c r="B51" s="22" t="s">
        <v>563</v>
      </c>
      <c r="C51" s="22" t="s">
        <v>247</v>
      </c>
      <c r="D51" s="66">
        <f>VLOOKUP(A51,'Tabela Odontolife'!$A$6:$E$237,4,FALSE)*4</f>
        <v>176</v>
      </c>
      <c r="E51" s="3">
        <v>19.8</v>
      </c>
      <c r="F51" s="1" t="s">
        <v>569</v>
      </c>
      <c r="G51" s="84"/>
    </row>
    <row r="52" spans="1:7" ht="25.95" customHeight="1" x14ac:dyDescent="0.3">
      <c r="A52" s="65" t="s">
        <v>273</v>
      </c>
      <c r="B52" s="22" t="s">
        <v>564</v>
      </c>
      <c r="C52" s="22" t="s">
        <v>247</v>
      </c>
      <c r="D52" s="66">
        <f>VLOOKUP(A52,'Tabela Odontolife'!$A$6:$E$237,4,FALSE)*4</f>
        <v>144</v>
      </c>
      <c r="E52" s="3">
        <v>16.2</v>
      </c>
      <c r="F52" s="1" t="s">
        <v>569</v>
      </c>
      <c r="G52" s="84"/>
    </row>
    <row r="53" spans="1:7" ht="25.95" customHeight="1" x14ac:dyDescent="0.3">
      <c r="A53" s="65" t="s">
        <v>324</v>
      </c>
      <c r="B53" s="22" t="s">
        <v>512</v>
      </c>
      <c r="C53" s="22" t="s">
        <v>279</v>
      </c>
      <c r="D53" s="66">
        <f>VLOOKUP(A53,'Tabela Odontolife'!$A$6:$E$237,4,FALSE)</f>
        <v>73</v>
      </c>
      <c r="E53" s="3">
        <f>Contraproposta[[#This Row],[Quantidade de USO]]*0.45</f>
        <v>32.85</v>
      </c>
      <c r="F53" s="1">
        <v>50</v>
      </c>
      <c r="G53" s="85" t="s">
        <v>572</v>
      </c>
    </row>
    <row r="54" spans="1:7" ht="25.95" customHeight="1" x14ac:dyDescent="0.3">
      <c r="A54" s="65" t="s">
        <v>362</v>
      </c>
      <c r="B54" s="22" t="s">
        <v>513</v>
      </c>
      <c r="C54" s="22" t="s">
        <v>279</v>
      </c>
      <c r="D54" s="66">
        <f>VLOOKUP(A54,'Tabela Odontolife'!$A$6:$E$237,4,FALSE)</f>
        <v>361</v>
      </c>
      <c r="E54" s="3">
        <f>Contraproposta[[#This Row],[Quantidade de USO]]*0.45</f>
        <v>162.45000000000002</v>
      </c>
      <c r="F54" s="1">
        <v>200</v>
      </c>
      <c r="G54" s="85" t="s">
        <v>572</v>
      </c>
    </row>
    <row r="55" spans="1:7" ht="25.95" customHeight="1" x14ac:dyDescent="0.3">
      <c r="A55" s="65" t="s">
        <v>364</v>
      </c>
      <c r="B55" s="22" t="s">
        <v>365</v>
      </c>
      <c r="C55" s="22" t="s">
        <v>279</v>
      </c>
      <c r="D55" s="66">
        <f>VLOOKUP(A55,'Tabela Odontolife'!$A$6:$E$237,4,FALSE)</f>
        <v>186</v>
      </c>
      <c r="E55" s="3">
        <f>Contraproposta[[#This Row],[Quantidade de USO]]*0.45</f>
        <v>83.7</v>
      </c>
      <c r="F55" s="1">
        <v>180</v>
      </c>
      <c r="G55" s="85">
        <v>170</v>
      </c>
    </row>
    <row r="56" spans="1:7" ht="25.95" customHeight="1" x14ac:dyDescent="0.3">
      <c r="A56" s="65" t="s">
        <v>407</v>
      </c>
      <c r="B56" s="22" t="s">
        <v>514</v>
      </c>
      <c r="C56" s="22" t="s">
        <v>398</v>
      </c>
      <c r="D56" s="66">
        <f>VLOOKUP(A56,'Tabela Odontolife'!$A$6:$E$237,4,FALSE)</f>
        <v>154</v>
      </c>
      <c r="E56" s="3">
        <f>Contraproposta[[#This Row],[Quantidade de USO]]*0.45</f>
        <v>69.3</v>
      </c>
      <c r="F56" s="1">
        <v>80</v>
      </c>
      <c r="G56" s="85" t="s">
        <v>572</v>
      </c>
    </row>
    <row r="57" spans="1:7" ht="25.95" customHeight="1" x14ac:dyDescent="0.3">
      <c r="A57" s="65" t="s">
        <v>409</v>
      </c>
      <c r="B57" s="22" t="s">
        <v>554</v>
      </c>
      <c r="C57" s="22" t="s">
        <v>398</v>
      </c>
      <c r="D57" s="66">
        <f>VLOOKUP(A57,'Tabela Odontolife'!$A$6:$E$237,4,FALSE)</f>
        <v>154</v>
      </c>
      <c r="E57" s="3">
        <f>Contraproposta[[#This Row],[Quantidade de USO]]*0.45</f>
        <v>69.3</v>
      </c>
      <c r="F57" s="1" t="s">
        <v>569</v>
      </c>
      <c r="G57" s="84"/>
    </row>
    <row r="58" spans="1:7" ht="25.95" customHeight="1" x14ac:dyDescent="0.3">
      <c r="A58" s="65" t="s">
        <v>415</v>
      </c>
      <c r="B58" s="22" t="s">
        <v>515</v>
      </c>
      <c r="C58" s="22" t="s">
        <v>398</v>
      </c>
      <c r="D58" s="66">
        <f>VLOOKUP(A58,'Tabela Odontolife'!$A$6:$E$237,4,FALSE)</f>
        <v>472</v>
      </c>
      <c r="E58" s="3">
        <f>Contraproposta[[#This Row],[Quantidade de USO]]*0.45</f>
        <v>212.4</v>
      </c>
      <c r="F58" s="1" t="s">
        <v>570</v>
      </c>
      <c r="G58" s="84"/>
    </row>
    <row r="59" spans="1:7" ht="25.95" customHeight="1" x14ac:dyDescent="0.3">
      <c r="A59" s="65" t="s">
        <v>417</v>
      </c>
      <c r="B59" s="22" t="s">
        <v>555</v>
      </c>
      <c r="C59" s="22" t="s">
        <v>398</v>
      </c>
      <c r="D59" s="66">
        <f>VLOOKUP(A59,'Tabela Odontolife'!$A$6:$E$237,4,FALSE)</f>
        <v>472</v>
      </c>
      <c r="E59" s="3">
        <f>Contraproposta[[#This Row],[Quantidade de USO]]*0.45</f>
        <v>212.4</v>
      </c>
      <c r="F59" s="1" t="s">
        <v>570</v>
      </c>
      <c r="G59" s="84"/>
    </row>
    <row r="60" spans="1:7" ht="25.95" customHeight="1" x14ac:dyDescent="0.3">
      <c r="A60" s="65" t="s">
        <v>439</v>
      </c>
      <c r="B60" s="22" t="s">
        <v>516</v>
      </c>
      <c r="C60" s="22" t="s">
        <v>398</v>
      </c>
      <c r="D60" s="66">
        <f>VLOOKUP(A60,'Tabela Odontolife'!$A$6:$E$237,4,FALSE)</f>
        <v>299</v>
      </c>
      <c r="E60" s="3">
        <f>Contraproposta[[#This Row],[Quantidade de USO]]*0.45</f>
        <v>134.55000000000001</v>
      </c>
      <c r="F60" s="1" t="s">
        <v>570</v>
      </c>
      <c r="G60" s="84"/>
    </row>
    <row r="61" spans="1:7" ht="25.95" customHeight="1" x14ac:dyDescent="0.3">
      <c r="A61" s="65" t="s">
        <v>483</v>
      </c>
      <c r="B61" s="22" t="s">
        <v>556</v>
      </c>
      <c r="C61" s="22" t="s">
        <v>398</v>
      </c>
      <c r="D61" s="66">
        <f>VLOOKUP(A61,'Tabela Odontolife'!$A$6:$E$237,4,FALSE)</f>
        <v>472</v>
      </c>
      <c r="E61" s="3">
        <f>Contraproposta[[#This Row],[Quantidade de USO]]*0.45</f>
        <v>212.4</v>
      </c>
      <c r="F61" s="1" t="s">
        <v>570</v>
      </c>
      <c r="G61" s="84"/>
    </row>
    <row r="62" spans="1:7" ht="25.95" customHeight="1" x14ac:dyDescent="0.3">
      <c r="A62" s="65" t="s">
        <v>437</v>
      </c>
      <c r="B62" s="22" t="s">
        <v>517</v>
      </c>
      <c r="C62" s="22" t="s">
        <v>398</v>
      </c>
      <c r="D62" s="66">
        <f>VLOOKUP(A62,'Tabela Odontolife'!$A$6:$E$237,4,FALSE)</f>
        <v>134</v>
      </c>
      <c r="E62" s="3">
        <f>Contraproposta[[#This Row],[Quantidade de USO]]*0.45</f>
        <v>60.300000000000004</v>
      </c>
      <c r="F62" s="1">
        <v>80</v>
      </c>
      <c r="G62" s="85" t="s">
        <v>572</v>
      </c>
    </row>
    <row r="63" spans="1:7" ht="25.95" customHeight="1" x14ac:dyDescent="0.3">
      <c r="A63" s="65" t="s">
        <v>115</v>
      </c>
      <c r="B63" s="22" t="s">
        <v>522</v>
      </c>
      <c r="C63" s="22" t="s">
        <v>6</v>
      </c>
      <c r="D63" s="66">
        <f>VLOOKUP(A63,'Tabela Odontolife'!$A$6:$E$237,4,FALSE)</f>
        <v>14</v>
      </c>
      <c r="E63" s="3">
        <f>Contraproposta[[#This Row],[Quantidade de USO]]*0.45</f>
        <v>6.3</v>
      </c>
      <c r="F63" s="1">
        <v>11</v>
      </c>
      <c r="G63" s="85">
        <v>8.4</v>
      </c>
    </row>
    <row r="64" spans="1:7" ht="25.95" customHeight="1" x14ac:dyDescent="0.3">
      <c r="A64" s="65" t="s">
        <v>110</v>
      </c>
      <c r="B64" s="22" t="s">
        <v>523</v>
      </c>
      <c r="C64" s="22" t="s">
        <v>6</v>
      </c>
      <c r="D64" s="66">
        <f>VLOOKUP(A64,'Tabela Odontolife'!$A$6:$E$237,4,FALSE)</f>
        <v>14</v>
      </c>
      <c r="E64" s="3">
        <f>Contraproposta[[#This Row],[Quantidade de USO]]*0.45</f>
        <v>6.3</v>
      </c>
      <c r="F64" s="1">
        <v>11</v>
      </c>
      <c r="G64" s="85">
        <v>8.4</v>
      </c>
    </row>
    <row r="65" spans="1:7" ht="25.95" customHeight="1" x14ac:dyDescent="0.3">
      <c r="A65" s="65"/>
      <c r="D65" s="66"/>
      <c r="E65" s="3"/>
      <c r="F65" s="3"/>
      <c r="G65"/>
    </row>
    <row r="66" spans="1:7" ht="81.75" customHeight="1" x14ac:dyDescent="0.3">
      <c r="A66" s="86" t="s">
        <v>562</v>
      </c>
      <c r="B66" s="86"/>
      <c r="C66" s="86"/>
      <c r="D66" s="86"/>
      <c r="E66" s="86"/>
      <c r="F66" s="86"/>
      <c r="G66" s="86"/>
    </row>
    <row r="67" spans="1:7" ht="0" hidden="1" customHeight="1" x14ac:dyDescent="0.3">
      <c r="D67" s="66"/>
      <c r="E67" s="3"/>
      <c r="F67" s="68"/>
    </row>
    <row r="68" spans="1:7" ht="0" hidden="1" customHeight="1" x14ac:dyDescent="0.3">
      <c r="C68" s="66"/>
      <c r="D68"/>
      <c r="E68"/>
      <c r="F68"/>
    </row>
    <row r="69" spans="1:7" ht="0" hidden="1" customHeight="1" x14ac:dyDescent="0.3">
      <c r="B69" s="69"/>
      <c r="C69" s="69"/>
      <c r="D69" s="69"/>
      <c r="E69" s="69"/>
      <c r="F69" s="69"/>
    </row>
  </sheetData>
  <sheetProtection selectLockedCells="1" autoFilter="0"/>
  <mergeCells count="11">
    <mergeCell ref="A66:G66"/>
    <mergeCell ref="A1:G2"/>
    <mergeCell ref="C17:F17"/>
    <mergeCell ref="C19:F19"/>
    <mergeCell ref="C7:D7"/>
    <mergeCell ref="C11:D11"/>
    <mergeCell ref="C13:D13"/>
    <mergeCell ref="C15:D15"/>
    <mergeCell ref="C25:F25"/>
    <mergeCell ref="C21:D21"/>
    <mergeCell ref="C23:D23"/>
  </mergeCells>
  <dataValidations count="2">
    <dataValidation type="list" allowBlank="1" showInputMessage="1" showErrorMessage="1" sqref="B5" xr:uid="{00000000-0002-0000-0000-000000000000}">
      <formula1>"Consultório Isolado, Clínica Especializada"</formula1>
    </dataValidation>
    <dataValidation type="list" allowBlank="1" showInputMessage="1" showErrorMessage="1" sqref="C7:D7" xr:uid="{00000000-0002-0000-0000-000001000000}">
      <formula1>"Consultório Isolado,Clínica Especializada"</formula1>
    </dataValidation>
  </dataValidations>
  <pageMargins left="0.7" right="0.7" top="0.75" bottom="0.75" header="0.3" footer="0.3"/>
  <pageSetup paperSize="9" scale="47" fitToHeight="0" orientation="portrait"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1">
    <pageSetUpPr fitToPage="1"/>
  </sheetPr>
  <dimension ref="A1:O47"/>
  <sheetViews>
    <sheetView showGridLines="0" topLeftCell="A3" zoomScaleNormal="100" workbookViewId="0">
      <selection activeCell="C7" sqref="C7"/>
    </sheetView>
  </sheetViews>
  <sheetFormatPr defaultColWidth="0" defaultRowHeight="0" customHeight="1" zeroHeight="1" x14ac:dyDescent="0.3"/>
  <cols>
    <col min="1" max="1" width="6.109375" style="22" customWidth="1"/>
    <col min="2" max="2" width="15.88671875" style="22" bestFit="1" customWidth="1"/>
    <col min="3" max="3" width="45" style="22" bestFit="1" customWidth="1"/>
    <col min="4" max="4" width="17.33203125" style="22" bestFit="1" customWidth="1"/>
    <col min="5" max="5" width="13.109375" style="22" bestFit="1" customWidth="1"/>
    <col min="6" max="6" width="10.5546875" style="22" bestFit="1" customWidth="1"/>
    <col min="7" max="7" width="17" style="22" bestFit="1" customWidth="1"/>
    <col min="8" max="8" width="19.109375" style="22" bestFit="1" customWidth="1"/>
    <col min="9" max="9" width="19.6640625" style="22" bestFit="1" customWidth="1"/>
    <col min="10" max="10" width="8" style="22" customWidth="1"/>
    <col min="11" max="15" width="0" hidden="1" customWidth="1"/>
    <col min="16" max="16384" width="18.33203125" style="22" hidden="1"/>
  </cols>
  <sheetData>
    <row r="1" spans="1:15" ht="15" customHeight="1" x14ac:dyDescent="0.3">
      <c r="A1" s="87" t="s">
        <v>561</v>
      </c>
      <c r="B1" s="87"/>
      <c r="C1" s="87"/>
      <c r="D1" s="87"/>
      <c r="E1" s="87"/>
      <c r="F1" s="87"/>
      <c r="G1" s="87"/>
      <c r="H1" s="87"/>
      <c r="I1" s="87"/>
      <c r="J1" s="87"/>
    </row>
    <row r="2" spans="1:15" ht="63" customHeight="1" thickBot="1" x14ac:dyDescent="0.35">
      <c r="A2" s="88"/>
      <c r="B2" s="88"/>
      <c r="C2" s="88"/>
      <c r="D2" s="88"/>
      <c r="E2" s="88"/>
      <c r="F2" s="88"/>
      <c r="G2" s="88"/>
      <c r="H2" s="88"/>
      <c r="I2" s="88"/>
      <c r="J2" s="88"/>
    </row>
    <row r="3" spans="1:15" ht="25.5" customHeight="1" x14ac:dyDescent="0.3">
      <c r="B3" s="64"/>
      <c r="H3" s="71"/>
      <c r="I3" s="71"/>
      <c r="J3" s="71"/>
    </row>
    <row r="4" spans="1:15" ht="25.95" customHeight="1" x14ac:dyDescent="0.3">
      <c r="B4" s="66" t="s">
        <v>25</v>
      </c>
      <c r="C4" s="66" t="s">
        <v>0</v>
      </c>
      <c r="D4" s="66" t="s">
        <v>27</v>
      </c>
      <c r="E4" s="66" t="s">
        <v>24</v>
      </c>
      <c r="F4" s="66" t="s">
        <v>490</v>
      </c>
      <c r="G4" s="66" t="s">
        <v>492</v>
      </c>
      <c r="H4" s="66" t="s">
        <v>22</v>
      </c>
      <c r="I4" s="66" t="s">
        <v>18</v>
      </c>
      <c r="J4"/>
      <c r="N4" s="22"/>
      <c r="O4" s="22"/>
    </row>
    <row r="5" spans="1:15" ht="25.95" customHeight="1" x14ac:dyDescent="0.3">
      <c r="B5" s="72" t="s">
        <v>67</v>
      </c>
      <c r="C5" s="22" t="s">
        <v>495</v>
      </c>
      <c r="D5" s="22" t="s">
        <v>69</v>
      </c>
      <c r="E5" s="66">
        <f>VLOOKUP(Análise4[[#This Row],[TUSS]],'Tabela Odontolife'!$A$6:$E$237,4,FALSE)</f>
        <v>34</v>
      </c>
      <c r="F5" s="3">
        <f>E5*Cabeçalho!$C$30</f>
        <v>0</v>
      </c>
      <c r="G5" s="3"/>
      <c r="H5" s="73">
        <f t="shared" ref="H5:H39" si="0">ROUNDUP(G5/E5,3)</f>
        <v>0</v>
      </c>
      <c r="I5" s="3">
        <f>E5*$H$40</f>
        <v>0.76354285714285719</v>
      </c>
      <c r="J5"/>
      <c r="N5" s="22"/>
      <c r="O5" s="22"/>
    </row>
    <row r="6" spans="1:15" ht="25.95" customHeight="1" x14ac:dyDescent="0.3">
      <c r="B6" s="72" t="s">
        <v>78</v>
      </c>
      <c r="C6" s="22" t="s">
        <v>496</v>
      </c>
      <c r="D6" s="22" t="s">
        <v>80</v>
      </c>
      <c r="E6" s="66">
        <f>VLOOKUP(Análise4[[#This Row],[TUSS]],'Tabela Odontolife'!$A$6:$E$237,4,FALSE)</f>
        <v>72</v>
      </c>
      <c r="F6" s="3">
        <f>E6*Cabeçalho!$C$30</f>
        <v>0</v>
      </c>
      <c r="G6" s="3"/>
      <c r="H6" s="73">
        <f t="shared" si="0"/>
        <v>0</v>
      </c>
      <c r="I6" s="3">
        <f t="shared" ref="I6:I39" si="1">E6*$H$40</f>
        <v>1.616914285714286</v>
      </c>
      <c r="J6"/>
      <c r="N6" s="22"/>
      <c r="O6" s="22"/>
    </row>
    <row r="7" spans="1:15" ht="25.95" customHeight="1" x14ac:dyDescent="0.3">
      <c r="B7" s="72" t="s">
        <v>85</v>
      </c>
      <c r="C7" s="22" t="s">
        <v>557</v>
      </c>
      <c r="D7" s="22" t="s">
        <v>80</v>
      </c>
      <c r="E7" s="66">
        <f>VLOOKUP(Análise4[[#This Row],[TUSS]],'Tabela Odontolife'!$A$6:$E$237,4,FALSE)*4</f>
        <v>140</v>
      </c>
      <c r="F7" s="3">
        <f>E7*Cabeçalho!$C$30</f>
        <v>0</v>
      </c>
      <c r="G7" s="3"/>
      <c r="H7" s="73">
        <f t="shared" si="0"/>
        <v>0</v>
      </c>
      <c r="I7" s="3">
        <f t="shared" si="1"/>
        <v>3.1440000000000001</v>
      </c>
      <c r="J7"/>
      <c r="N7" s="22"/>
      <c r="O7" s="22"/>
    </row>
    <row r="8" spans="1:15" ht="25.95" customHeight="1" x14ac:dyDescent="0.3">
      <c r="B8" s="72" t="s">
        <v>155</v>
      </c>
      <c r="C8" s="22" t="s">
        <v>497</v>
      </c>
      <c r="D8" s="22" t="s">
        <v>127</v>
      </c>
      <c r="E8" s="66">
        <f>VLOOKUP(Análise4[[#This Row],[TUSS]],'Tabela Odontolife'!$A$6:$E$237,4,FALSE)</f>
        <v>61</v>
      </c>
      <c r="F8" s="3">
        <f>E8*Cabeçalho!$C$30</f>
        <v>0</v>
      </c>
      <c r="G8" s="3"/>
      <c r="H8" s="73">
        <f t="shared" si="0"/>
        <v>0</v>
      </c>
      <c r="I8" s="3">
        <f t="shared" si="1"/>
        <v>1.3698857142857144</v>
      </c>
      <c r="J8"/>
      <c r="N8" s="22"/>
      <c r="O8" s="22"/>
    </row>
    <row r="9" spans="1:15" ht="25.95" customHeight="1" x14ac:dyDescent="0.3">
      <c r="B9" s="72" t="s">
        <v>157</v>
      </c>
      <c r="C9" s="22" t="s">
        <v>498</v>
      </c>
      <c r="D9" s="22" t="s">
        <v>127</v>
      </c>
      <c r="E9" s="66">
        <f>VLOOKUP(Análise4[[#This Row],[TUSS]],'Tabela Odontolife'!$A$6:$E$237,4,FALSE)</f>
        <v>88</v>
      </c>
      <c r="F9" s="3">
        <f>E9*Cabeçalho!$C$30</f>
        <v>0</v>
      </c>
      <c r="G9" s="3"/>
      <c r="H9" s="73">
        <f t="shared" si="0"/>
        <v>0</v>
      </c>
      <c r="I9" s="3">
        <f t="shared" si="1"/>
        <v>1.9762285714285717</v>
      </c>
      <c r="J9"/>
      <c r="N9" s="22"/>
      <c r="O9" s="22"/>
    </row>
    <row r="10" spans="1:15" ht="25.95" customHeight="1" x14ac:dyDescent="0.3">
      <c r="B10" s="72" t="s">
        <v>159</v>
      </c>
      <c r="C10" s="22" t="s">
        <v>499</v>
      </c>
      <c r="D10" s="22" t="s">
        <v>127</v>
      </c>
      <c r="E10" s="66">
        <f>VLOOKUP(Análise4[[#This Row],[TUSS]],'Tabela Odontolife'!$A$6:$E$237,4,FALSE)</f>
        <v>122</v>
      </c>
      <c r="F10" s="3">
        <f>E10*Cabeçalho!$C$30</f>
        <v>0</v>
      </c>
      <c r="G10" s="3"/>
      <c r="H10" s="73">
        <f t="shared" si="0"/>
        <v>0</v>
      </c>
      <c r="I10" s="3">
        <f t="shared" si="1"/>
        <v>2.7397714285714287</v>
      </c>
      <c r="J10"/>
      <c r="N10" s="22"/>
      <c r="O10" s="22"/>
    </row>
    <row r="11" spans="1:15" ht="25.95" customHeight="1" x14ac:dyDescent="0.3">
      <c r="B11" s="72" t="s">
        <v>176</v>
      </c>
      <c r="C11" s="22" t="s">
        <v>500</v>
      </c>
      <c r="D11" s="22" t="s">
        <v>173</v>
      </c>
      <c r="E11" s="66">
        <f>VLOOKUP(Análise4[[#This Row],[TUSS]],'Tabela Odontolife'!$A$6:$E$237,4,FALSE)</f>
        <v>49</v>
      </c>
      <c r="F11" s="3">
        <f>E11*Cabeçalho!$C$30</f>
        <v>0</v>
      </c>
      <c r="G11" s="3"/>
      <c r="H11" s="73">
        <f t="shared" si="0"/>
        <v>0</v>
      </c>
      <c r="I11" s="3">
        <f t="shared" si="1"/>
        <v>1.1004</v>
      </c>
      <c r="J11"/>
      <c r="N11" s="22"/>
      <c r="O11" s="22"/>
    </row>
    <row r="12" spans="1:15" ht="25.95" customHeight="1" x14ac:dyDescent="0.3">
      <c r="B12" s="72" t="s">
        <v>180</v>
      </c>
      <c r="C12" s="22" t="s">
        <v>501</v>
      </c>
      <c r="D12" s="22" t="s">
        <v>173</v>
      </c>
      <c r="E12" s="66">
        <f>VLOOKUP(Análise4[[#This Row],[TUSS]],'Tabela Odontolife'!$A$6:$E$237,4,FALSE)</f>
        <v>70</v>
      </c>
      <c r="F12" s="3">
        <f>E12*Cabeçalho!$C$30</f>
        <v>0</v>
      </c>
      <c r="G12" s="3"/>
      <c r="H12" s="73">
        <f t="shared" si="0"/>
        <v>0</v>
      </c>
      <c r="I12" s="3">
        <f t="shared" si="1"/>
        <v>1.5720000000000001</v>
      </c>
      <c r="J12"/>
      <c r="N12" s="22"/>
      <c r="O12" s="22"/>
    </row>
    <row r="13" spans="1:15" ht="25.95" customHeight="1" x14ac:dyDescent="0.3">
      <c r="B13" s="72" t="s">
        <v>184</v>
      </c>
      <c r="C13" s="22" t="s">
        <v>185</v>
      </c>
      <c r="D13" s="22" t="s">
        <v>173</v>
      </c>
      <c r="E13" s="66">
        <f>VLOOKUP(Análise4[[#This Row],[TUSS]],'Tabela Odontolife'!$A$6:$E$237,4,FALSE)</f>
        <v>168</v>
      </c>
      <c r="F13" s="3">
        <f>E13*Cabeçalho!$C$30</f>
        <v>0</v>
      </c>
      <c r="G13" s="3"/>
      <c r="H13" s="73">
        <f t="shared" si="0"/>
        <v>0</v>
      </c>
      <c r="I13" s="3">
        <f t="shared" si="1"/>
        <v>3.7728000000000006</v>
      </c>
      <c r="J13"/>
      <c r="N13" s="22"/>
      <c r="O13" s="22"/>
    </row>
    <row r="14" spans="1:15" ht="25.95" customHeight="1" x14ac:dyDescent="0.3">
      <c r="B14" s="72" t="s">
        <v>196</v>
      </c>
      <c r="C14" s="22" t="s">
        <v>502</v>
      </c>
      <c r="D14" s="22" t="s">
        <v>173</v>
      </c>
      <c r="E14" s="66">
        <f>VLOOKUP(Análise4[[#This Row],[TUSS]],'Tabela Odontolife'!$A$6:$E$237,4,FALSE)</f>
        <v>73</v>
      </c>
      <c r="F14" s="3">
        <f>E14*Cabeçalho!$C$30</f>
        <v>0</v>
      </c>
      <c r="G14" s="3"/>
      <c r="H14" s="73">
        <f t="shared" si="0"/>
        <v>0</v>
      </c>
      <c r="I14" s="3">
        <f t="shared" si="1"/>
        <v>1.6393714285714287</v>
      </c>
      <c r="J14"/>
      <c r="N14" s="22"/>
      <c r="O14" s="22"/>
    </row>
    <row r="15" spans="1:15" ht="25.95" customHeight="1" x14ac:dyDescent="0.3">
      <c r="B15" s="72" t="s">
        <v>204</v>
      </c>
      <c r="C15" s="22" t="s">
        <v>503</v>
      </c>
      <c r="D15" s="22" t="s">
        <v>173</v>
      </c>
      <c r="E15" s="66">
        <f>VLOOKUP(Análise4[[#This Row],[TUSS]],'Tabela Odontolife'!$A$6:$E$237,4,FALSE)</f>
        <v>212</v>
      </c>
      <c r="F15" s="3">
        <f>E15*Cabeçalho!$C$30</f>
        <v>0</v>
      </c>
      <c r="G15" s="3"/>
      <c r="H15" s="73">
        <f t="shared" si="0"/>
        <v>0</v>
      </c>
      <c r="I15" s="3">
        <f t="shared" si="1"/>
        <v>4.7609142857142865</v>
      </c>
      <c r="J15"/>
      <c r="N15" s="22"/>
      <c r="O15" s="22"/>
    </row>
    <row r="16" spans="1:15" ht="25.95" customHeight="1" x14ac:dyDescent="0.3">
      <c r="B16" s="72" t="s">
        <v>243</v>
      </c>
      <c r="C16" s="22" t="s">
        <v>504</v>
      </c>
      <c r="D16" s="22" t="s">
        <v>208</v>
      </c>
      <c r="E16" s="66">
        <f>VLOOKUP(Análise4[[#This Row],[TUSS]],'Tabela Odontolife'!$A$6:$E$237,4,FALSE)</f>
        <v>258</v>
      </c>
      <c r="F16" s="3">
        <f>E16*Cabeçalho!$C$30</f>
        <v>0</v>
      </c>
      <c r="G16" s="3"/>
      <c r="H16" s="73">
        <f t="shared" si="0"/>
        <v>0</v>
      </c>
      <c r="I16" s="3">
        <f t="shared" si="1"/>
        <v>5.7939428571428575</v>
      </c>
      <c r="J16"/>
      <c r="N16" s="22"/>
      <c r="O16" s="22"/>
    </row>
    <row r="17" spans="2:15" ht="25.95" customHeight="1" x14ac:dyDescent="0.3">
      <c r="B17" s="72" t="s">
        <v>237</v>
      </c>
      <c r="C17" s="22" t="s">
        <v>505</v>
      </c>
      <c r="D17" s="22" t="s">
        <v>208</v>
      </c>
      <c r="E17" s="66">
        <f>VLOOKUP(Análise4[[#This Row],[TUSS]],'Tabela Odontolife'!$A$6:$E$237,4,FALSE)</f>
        <v>333</v>
      </c>
      <c r="F17" s="3">
        <f>E17*Cabeçalho!$C$30</f>
        <v>0</v>
      </c>
      <c r="G17" s="3"/>
      <c r="H17" s="73">
        <f t="shared" si="0"/>
        <v>0</v>
      </c>
      <c r="I17" s="3">
        <f t="shared" si="1"/>
        <v>7.4782285714285726</v>
      </c>
      <c r="J17"/>
      <c r="N17" s="22"/>
      <c r="O17" s="22"/>
    </row>
    <row r="18" spans="2:15" ht="25.95" customHeight="1" x14ac:dyDescent="0.3">
      <c r="B18" s="72" t="s">
        <v>241</v>
      </c>
      <c r="C18" s="22" t="s">
        <v>506</v>
      </c>
      <c r="D18" s="22" t="s">
        <v>208</v>
      </c>
      <c r="E18" s="66">
        <f>VLOOKUP(Análise4[[#This Row],[TUSS]],'Tabela Odontolife'!$A$6:$E$237,4,FALSE)</f>
        <v>533</v>
      </c>
      <c r="F18" s="3">
        <f>E18*Cabeçalho!$C$30</f>
        <v>0</v>
      </c>
      <c r="G18" s="3"/>
      <c r="H18" s="73">
        <f t="shared" si="0"/>
        <v>0</v>
      </c>
      <c r="I18" s="3">
        <f t="shared" si="1"/>
        <v>11.969657142857145</v>
      </c>
      <c r="J18"/>
      <c r="N18" s="22"/>
      <c r="O18" s="22"/>
    </row>
    <row r="19" spans="2:15" ht="25.95" customHeight="1" x14ac:dyDescent="0.3">
      <c r="B19" s="72" t="s">
        <v>233</v>
      </c>
      <c r="C19" s="22" t="s">
        <v>507</v>
      </c>
      <c r="D19" s="22" t="s">
        <v>208</v>
      </c>
      <c r="E19" s="66">
        <f>VLOOKUP(Análise4[[#This Row],[TUSS]],'Tabela Odontolife'!$A$6:$E$237,4,FALSE)</f>
        <v>385</v>
      </c>
      <c r="F19" s="3">
        <f>E19*Cabeçalho!$C$30</f>
        <v>0</v>
      </c>
      <c r="G19" s="3"/>
      <c r="H19" s="73">
        <f t="shared" si="0"/>
        <v>0</v>
      </c>
      <c r="I19" s="3">
        <f t="shared" si="1"/>
        <v>8.6460000000000008</v>
      </c>
      <c r="J19"/>
      <c r="N19" s="22"/>
      <c r="O19" s="22"/>
    </row>
    <row r="20" spans="2:15" ht="25.95" customHeight="1" x14ac:dyDescent="0.3">
      <c r="B20" s="72" t="s">
        <v>229</v>
      </c>
      <c r="C20" s="22" t="s">
        <v>508</v>
      </c>
      <c r="D20" s="22" t="s">
        <v>208</v>
      </c>
      <c r="E20" s="66">
        <f>VLOOKUP(Análise4[[#This Row],[TUSS]],'Tabela Odontolife'!$A$6:$E$237,4,FALSE)</f>
        <v>560</v>
      </c>
      <c r="F20" s="3">
        <f>E20*Cabeçalho!$C$30</f>
        <v>0</v>
      </c>
      <c r="G20" s="3"/>
      <c r="H20" s="73">
        <f t="shared" si="0"/>
        <v>0</v>
      </c>
      <c r="I20" s="3">
        <f t="shared" si="1"/>
        <v>12.576000000000001</v>
      </c>
      <c r="J20"/>
      <c r="N20" s="22"/>
      <c r="O20" s="22"/>
    </row>
    <row r="21" spans="2:15" ht="25.95" customHeight="1" x14ac:dyDescent="0.3">
      <c r="B21" s="72" t="s">
        <v>231</v>
      </c>
      <c r="C21" s="22" t="s">
        <v>509</v>
      </c>
      <c r="D21" s="22" t="s">
        <v>208</v>
      </c>
      <c r="E21" s="66">
        <f>VLOOKUP(Análise4[[#This Row],[TUSS]],'Tabela Odontolife'!$A$6:$E$237,4,FALSE)</f>
        <v>844</v>
      </c>
      <c r="F21" s="3">
        <f>E21*Cabeçalho!$C$30</f>
        <v>0</v>
      </c>
      <c r="G21" s="3"/>
      <c r="H21" s="73">
        <f t="shared" si="0"/>
        <v>0</v>
      </c>
      <c r="I21" s="3">
        <f t="shared" si="1"/>
        <v>18.953828571428573</v>
      </c>
      <c r="J21"/>
      <c r="N21" s="22"/>
      <c r="O21" s="22"/>
    </row>
    <row r="22" spans="2:15" ht="25.95" customHeight="1" x14ac:dyDescent="0.3">
      <c r="B22" s="72" t="s">
        <v>245</v>
      </c>
      <c r="C22" s="22" t="s">
        <v>520</v>
      </c>
      <c r="D22" s="22" t="s">
        <v>247</v>
      </c>
      <c r="E22" s="66">
        <f>VLOOKUP(Análise4[[#This Row],[TUSS]],'Tabela Odontolife'!$A$6:$E$237,4,FALSE)</f>
        <v>181</v>
      </c>
      <c r="F22" s="3">
        <f>E22*Cabeçalho!$C$30</f>
        <v>0</v>
      </c>
      <c r="G22" s="3"/>
      <c r="H22" s="73">
        <f t="shared" si="0"/>
        <v>0</v>
      </c>
      <c r="I22" s="3">
        <f t="shared" si="1"/>
        <v>4.0647428571428579</v>
      </c>
      <c r="J22"/>
      <c r="N22" s="22"/>
      <c r="O22" s="22"/>
    </row>
    <row r="23" spans="2:15" ht="25.95" customHeight="1" x14ac:dyDescent="0.3">
      <c r="B23" s="72" t="s">
        <v>250</v>
      </c>
      <c r="C23" s="22" t="s">
        <v>524</v>
      </c>
      <c r="D23" s="22" t="s">
        <v>247</v>
      </c>
      <c r="E23" s="66">
        <f>VLOOKUP(Análise4[[#This Row],[TUSS]],'Tabela Odontolife'!$A$6:$E$237,4,FALSE)</f>
        <v>198</v>
      </c>
      <c r="F23" s="3">
        <f>E23*Cabeçalho!$C$30</f>
        <v>0</v>
      </c>
      <c r="G23" s="3"/>
      <c r="H23" s="73">
        <f t="shared" si="0"/>
        <v>0</v>
      </c>
      <c r="I23" s="3">
        <f t="shared" si="1"/>
        <v>4.4465142857142865</v>
      </c>
      <c r="J23"/>
      <c r="N23" s="22"/>
      <c r="O23" s="22"/>
    </row>
    <row r="24" spans="2:15" ht="25.95" customHeight="1" x14ac:dyDescent="0.3">
      <c r="B24" s="72" t="s">
        <v>265</v>
      </c>
      <c r="C24" s="22" t="s">
        <v>521</v>
      </c>
      <c r="D24" s="22" t="s">
        <v>247</v>
      </c>
      <c r="E24" s="66">
        <f>VLOOKUP(Análise4[[#This Row],[TUSS]],'Tabela Odontolife'!$A$6:$E$237,4,FALSE)</f>
        <v>144</v>
      </c>
      <c r="F24" s="3">
        <f>E24*Cabeçalho!$C$30</f>
        <v>0</v>
      </c>
      <c r="G24" s="3"/>
      <c r="H24" s="73">
        <f t="shared" si="0"/>
        <v>0</v>
      </c>
      <c r="I24" s="3">
        <f t="shared" si="1"/>
        <v>3.2338285714285719</v>
      </c>
      <c r="J24"/>
      <c r="N24" s="22"/>
      <c r="O24" s="22"/>
    </row>
    <row r="25" spans="2:15" ht="25.95" customHeight="1" x14ac:dyDescent="0.3">
      <c r="B25" s="72" t="s">
        <v>271</v>
      </c>
      <c r="C25" s="22" t="s">
        <v>510</v>
      </c>
      <c r="D25" s="22" t="s">
        <v>247</v>
      </c>
      <c r="E25" s="66">
        <f>VLOOKUP(Análise4[[#This Row],[TUSS]],'Tabela Odontolife'!$A$6:$E$237,4,FALSE)*4</f>
        <v>176</v>
      </c>
      <c r="F25" s="3">
        <f>E25*Cabeçalho!$C$30</f>
        <v>0</v>
      </c>
      <c r="G25" s="3"/>
      <c r="H25" s="73">
        <f t="shared" si="0"/>
        <v>0</v>
      </c>
      <c r="I25" s="3">
        <f t="shared" si="1"/>
        <v>3.9524571428571433</v>
      </c>
      <c r="J25"/>
      <c r="N25" s="22"/>
      <c r="O25" s="22"/>
    </row>
    <row r="26" spans="2:15" ht="25.95" customHeight="1" x14ac:dyDescent="0.3">
      <c r="B26" s="72" t="s">
        <v>273</v>
      </c>
      <c r="C26" s="22" t="s">
        <v>511</v>
      </c>
      <c r="D26" s="22" t="s">
        <v>247</v>
      </c>
      <c r="E26" s="66">
        <f>VLOOKUP(Análise4[[#This Row],[TUSS]],'Tabela Odontolife'!$A$6:$E$237,4,FALSE)*4</f>
        <v>144</v>
      </c>
      <c r="F26" s="3">
        <f>E26*Cabeçalho!$C$30</f>
        <v>0</v>
      </c>
      <c r="G26" s="3"/>
      <c r="H26" s="73">
        <f t="shared" si="0"/>
        <v>0</v>
      </c>
      <c r="I26" s="3">
        <f t="shared" si="1"/>
        <v>3.2338285714285719</v>
      </c>
      <c r="J26"/>
      <c r="N26" s="22"/>
      <c r="O26" s="22"/>
    </row>
    <row r="27" spans="2:15" ht="25.95" customHeight="1" x14ac:dyDescent="0.3">
      <c r="B27" s="74" t="s">
        <v>324</v>
      </c>
      <c r="C27" s="22" t="s">
        <v>512</v>
      </c>
      <c r="D27" s="22" t="s">
        <v>279</v>
      </c>
      <c r="E27" s="66">
        <f>VLOOKUP(Análise4[[#This Row],[TUSS]],'Tabela Odontolife'!$A$6:$E$237,4,FALSE)</f>
        <v>73</v>
      </c>
      <c r="F27" s="3">
        <f>E27*Cabeçalho!$C$30</f>
        <v>0</v>
      </c>
      <c r="G27" s="3"/>
      <c r="H27" s="73">
        <f t="shared" si="0"/>
        <v>0</v>
      </c>
      <c r="I27" s="3">
        <f t="shared" si="1"/>
        <v>1.6393714285714287</v>
      </c>
      <c r="J27"/>
      <c r="N27" s="22"/>
      <c r="O27" s="22"/>
    </row>
    <row r="28" spans="2:15" ht="25.95" customHeight="1" x14ac:dyDescent="0.3">
      <c r="B28" s="72" t="s">
        <v>362</v>
      </c>
      <c r="C28" s="22" t="s">
        <v>513</v>
      </c>
      <c r="D28" s="22" t="s">
        <v>279</v>
      </c>
      <c r="E28" s="66">
        <f>VLOOKUP(Análise4[[#This Row],[TUSS]],'Tabela Odontolife'!$A$6:$E$237,4,FALSE)</f>
        <v>361</v>
      </c>
      <c r="F28" s="3">
        <f>E28*Cabeçalho!$C$30</f>
        <v>0</v>
      </c>
      <c r="G28" s="3"/>
      <c r="H28" s="73">
        <f t="shared" si="0"/>
        <v>0</v>
      </c>
      <c r="I28" s="3">
        <f t="shared" si="1"/>
        <v>8.1070285714285717</v>
      </c>
      <c r="J28"/>
      <c r="N28" s="22"/>
      <c r="O28" s="22"/>
    </row>
    <row r="29" spans="2:15" ht="25.95" customHeight="1" x14ac:dyDescent="0.3">
      <c r="B29" s="72" t="s">
        <v>364</v>
      </c>
      <c r="C29" s="22" t="s">
        <v>365</v>
      </c>
      <c r="D29" s="22" t="s">
        <v>279</v>
      </c>
      <c r="E29" s="66">
        <f>VLOOKUP(Análise4[[#This Row],[TUSS]],'Tabela Odontolife'!$A$6:$E$237,4,FALSE)</f>
        <v>186</v>
      </c>
      <c r="F29" s="3">
        <f>E29*Cabeçalho!$C$30</f>
        <v>0</v>
      </c>
      <c r="G29" s="3"/>
      <c r="H29" s="73">
        <f t="shared" si="0"/>
        <v>0</v>
      </c>
      <c r="I29" s="3">
        <f t="shared" si="1"/>
        <v>4.177028571428572</v>
      </c>
      <c r="J29"/>
      <c r="N29" s="22"/>
      <c r="O29" s="22"/>
    </row>
    <row r="30" spans="2:15" ht="25.95" customHeight="1" x14ac:dyDescent="0.3">
      <c r="B30" s="72" t="s">
        <v>407</v>
      </c>
      <c r="C30" s="22" t="s">
        <v>514</v>
      </c>
      <c r="D30" s="22" t="s">
        <v>398</v>
      </c>
      <c r="E30" s="66">
        <f>VLOOKUP(Análise4[[#This Row],[TUSS]],'Tabela Odontolife'!$A$6:$E$237,4,FALSE)</f>
        <v>154</v>
      </c>
      <c r="F30" s="3">
        <f>E30*Cabeçalho!$C$30</f>
        <v>0</v>
      </c>
      <c r="G30" s="3"/>
      <c r="H30" s="73">
        <f t="shared" si="0"/>
        <v>0</v>
      </c>
      <c r="I30" s="3">
        <f t="shared" si="1"/>
        <v>3.4584000000000006</v>
      </c>
      <c r="J30"/>
      <c r="N30" s="22"/>
      <c r="O30" s="22"/>
    </row>
    <row r="31" spans="2:15" ht="25.95" customHeight="1" x14ac:dyDescent="0.3">
      <c r="B31" s="72" t="s">
        <v>409</v>
      </c>
      <c r="C31" s="22" t="s">
        <v>554</v>
      </c>
      <c r="D31" s="22" t="s">
        <v>398</v>
      </c>
      <c r="E31" s="66">
        <f>VLOOKUP(Análise4[[#This Row],[TUSS]],'Tabela Odontolife'!$A$6:$E$237,4,FALSE)</f>
        <v>154</v>
      </c>
      <c r="F31" s="3">
        <f>E31*Cabeçalho!$C$30</f>
        <v>0</v>
      </c>
      <c r="G31" s="3"/>
      <c r="H31" s="73">
        <f t="shared" si="0"/>
        <v>0</v>
      </c>
      <c r="I31" s="3">
        <f t="shared" si="1"/>
        <v>3.4584000000000006</v>
      </c>
      <c r="J31"/>
      <c r="N31" s="22"/>
      <c r="O31" s="22"/>
    </row>
    <row r="32" spans="2:15" ht="25.95" customHeight="1" x14ac:dyDescent="0.3">
      <c r="B32" s="72" t="s">
        <v>415</v>
      </c>
      <c r="C32" s="22" t="s">
        <v>515</v>
      </c>
      <c r="D32" s="22" t="s">
        <v>398</v>
      </c>
      <c r="E32" s="66">
        <f>VLOOKUP(Análise4[[#This Row],[TUSS]],'Tabela Odontolife'!$A$6:$E$237,4,FALSE)</f>
        <v>472</v>
      </c>
      <c r="F32" s="3">
        <f>E32*Cabeçalho!$C$30</f>
        <v>0</v>
      </c>
      <c r="G32" s="3"/>
      <c r="H32" s="73">
        <f t="shared" si="0"/>
        <v>0</v>
      </c>
      <c r="I32" s="3">
        <f t="shared" si="1"/>
        <v>10.59977142857143</v>
      </c>
      <c r="J32"/>
      <c r="N32" s="22"/>
      <c r="O32" s="22"/>
    </row>
    <row r="33" spans="2:15" ht="25.95" customHeight="1" x14ac:dyDescent="0.3">
      <c r="B33" s="72" t="s">
        <v>417</v>
      </c>
      <c r="C33" s="22" t="s">
        <v>555</v>
      </c>
      <c r="D33" s="22" t="s">
        <v>398</v>
      </c>
      <c r="E33" s="66">
        <f>VLOOKUP(Análise4[[#This Row],[TUSS]],'Tabela Odontolife'!$A$6:$E$237,4,FALSE)</f>
        <v>472</v>
      </c>
      <c r="F33" s="3">
        <f>E33*Cabeçalho!$C$30</f>
        <v>0</v>
      </c>
      <c r="G33" s="3"/>
      <c r="H33" s="73">
        <f t="shared" si="0"/>
        <v>0</v>
      </c>
      <c r="I33" s="3">
        <f t="shared" si="1"/>
        <v>10.59977142857143</v>
      </c>
      <c r="J33"/>
      <c r="N33" s="22"/>
      <c r="O33" s="22"/>
    </row>
    <row r="34" spans="2:15" ht="25.95" customHeight="1" x14ac:dyDescent="0.3">
      <c r="B34" s="72" t="s">
        <v>439</v>
      </c>
      <c r="C34" s="22" t="s">
        <v>516</v>
      </c>
      <c r="D34" s="22" t="s">
        <v>398</v>
      </c>
      <c r="E34" s="66">
        <f>VLOOKUP(Análise4[[#This Row],[TUSS]],'Tabela Odontolife'!$A$6:$E$237,4,FALSE)</f>
        <v>299</v>
      </c>
      <c r="F34" s="3">
        <f>E34*Cabeçalho!$C$30</f>
        <v>0</v>
      </c>
      <c r="G34" s="3"/>
      <c r="H34" s="73">
        <f t="shared" si="0"/>
        <v>0</v>
      </c>
      <c r="I34" s="3">
        <f t="shared" si="1"/>
        <v>6.7146857142857153</v>
      </c>
      <c r="J34"/>
      <c r="N34" s="22"/>
      <c r="O34" s="22"/>
    </row>
    <row r="35" spans="2:15" ht="25.95" customHeight="1" x14ac:dyDescent="0.3">
      <c r="B35" s="72" t="s">
        <v>483</v>
      </c>
      <c r="C35" s="22" t="s">
        <v>556</v>
      </c>
      <c r="D35" s="22" t="s">
        <v>398</v>
      </c>
      <c r="E35" s="66">
        <f>VLOOKUP(Análise4[[#This Row],[TUSS]],'Tabela Odontolife'!$A$6:$E$237,4,FALSE)</f>
        <v>472</v>
      </c>
      <c r="F35" s="3">
        <f>E35*Cabeçalho!$C$30</f>
        <v>0</v>
      </c>
      <c r="G35" s="3"/>
      <c r="H35" s="73">
        <f t="shared" si="0"/>
        <v>0</v>
      </c>
      <c r="I35" s="3">
        <f t="shared" si="1"/>
        <v>10.59977142857143</v>
      </c>
      <c r="J35"/>
      <c r="N35" s="22"/>
      <c r="O35" s="22"/>
    </row>
    <row r="36" spans="2:15" ht="25.95" customHeight="1" x14ac:dyDescent="0.3">
      <c r="B36" s="72" t="s">
        <v>437</v>
      </c>
      <c r="C36" s="22" t="s">
        <v>517</v>
      </c>
      <c r="D36" s="22" t="s">
        <v>398</v>
      </c>
      <c r="E36" s="66">
        <f>VLOOKUP(Análise4[[#This Row],[TUSS]],'Tabela Odontolife'!$A$6:$E$237,4,FALSE)</f>
        <v>134</v>
      </c>
      <c r="F36" s="3">
        <f>E36*Cabeçalho!$C$30</f>
        <v>0</v>
      </c>
      <c r="G36" s="3"/>
      <c r="H36" s="73">
        <f t="shared" si="0"/>
        <v>0</v>
      </c>
      <c r="I36" s="3">
        <f t="shared" si="1"/>
        <v>3.0092571428571433</v>
      </c>
      <c r="J36"/>
      <c r="N36" s="22"/>
      <c r="O36" s="22"/>
    </row>
    <row r="37" spans="2:15" ht="25.95" customHeight="1" x14ac:dyDescent="0.3">
      <c r="B37" s="72" t="s">
        <v>487</v>
      </c>
      <c r="C37" s="22" t="s">
        <v>518</v>
      </c>
      <c r="D37" s="22" t="s">
        <v>489</v>
      </c>
      <c r="E37" s="66">
        <f>VLOOKUP(Análise4[[#This Row],[TUSS]],'Tabela Odontolife'!$A$6:$E$237,4,FALSE)</f>
        <v>260</v>
      </c>
      <c r="F37" s="3">
        <f>E37*Cabeçalho!$C$30</f>
        <v>0</v>
      </c>
      <c r="G37" s="3"/>
      <c r="H37" s="73">
        <f t="shared" si="0"/>
        <v>0</v>
      </c>
      <c r="I37" s="3">
        <f t="shared" si="1"/>
        <v>5.8388571428571439</v>
      </c>
      <c r="J37"/>
      <c r="N37" s="22"/>
      <c r="O37" s="22"/>
    </row>
    <row r="38" spans="2:15" ht="25.95" customHeight="1" x14ac:dyDescent="0.3">
      <c r="B38" s="72" t="s">
        <v>115</v>
      </c>
      <c r="C38" s="22" t="s">
        <v>522</v>
      </c>
      <c r="D38" s="22" t="s">
        <v>6</v>
      </c>
      <c r="E38" s="66">
        <f>VLOOKUP(Análise4[[#This Row],[TUSS]],'Tabela Odontolife'!$A$6:$E$237,4,FALSE)</f>
        <v>14</v>
      </c>
      <c r="F38" s="3">
        <f>E38*Cabeçalho!$C$30</f>
        <v>0</v>
      </c>
      <c r="G38" s="3"/>
      <c r="H38" s="73">
        <f t="shared" si="0"/>
        <v>0</v>
      </c>
      <c r="I38" s="3">
        <f t="shared" si="1"/>
        <v>0.31440000000000001</v>
      </c>
    </row>
    <row r="39" spans="2:15" ht="26.1" customHeight="1" x14ac:dyDescent="0.3">
      <c r="B39" s="72" t="s">
        <v>110</v>
      </c>
      <c r="C39" s="22" t="s">
        <v>523</v>
      </c>
      <c r="D39" s="22" t="s">
        <v>6</v>
      </c>
      <c r="E39" s="66">
        <f>VLOOKUP(Análise4[[#This Row],[TUSS]],'Tabela Odontolife'!$A$6:$E$237,4,FALSE)</f>
        <v>14</v>
      </c>
      <c r="F39" s="3">
        <f>E39*Cabeçalho!$C$30</f>
        <v>0</v>
      </c>
      <c r="G39" s="3">
        <f>IF(VLOOKUP(Análise4[[#This Row],[TUSS]],'Solicitação Proposta'!$A$30:$F$64,6,FALSE)=0,Análise4[[#This Row],[0,3]],VLOOKUP(Análise4[[#This Row],[TUSS]],'Solicitação Proposta'!$A$30:$F$64,6,FALSE))</f>
        <v>11</v>
      </c>
      <c r="H39" s="73">
        <f t="shared" si="0"/>
        <v>0.78600000000000003</v>
      </c>
      <c r="I39" s="3">
        <f t="shared" si="1"/>
        <v>0.31440000000000001</v>
      </c>
    </row>
    <row r="40" spans="2:15" ht="25.95" customHeight="1" x14ac:dyDescent="0.35">
      <c r="B40" s="79"/>
      <c r="C40" s="80"/>
      <c r="D40" s="80"/>
      <c r="E40" s="80"/>
      <c r="F40" s="80"/>
      <c r="G40" s="80" t="s">
        <v>23</v>
      </c>
      <c r="H40" s="81">
        <f>SUBTOTAL(101,Análise4[Mult Solicitado])</f>
        <v>2.245714285714286E-2</v>
      </c>
      <c r="I40" s="82"/>
    </row>
    <row r="41" spans="2:15" ht="50.1" customHeight="1" x14ac:dyDescent="0.3">
      <c r="C41"/>
      <c r="D41"/>
      <c r="E41"/>
      <c r="F41"/>
      <c r="G41"/>
      <c r="H41"/>
    </row>
    <row r="42" spans="2:15" customFormat="1" ht="25.95" hidden="1" customHeight="1" x14ac:dyDescent="0.3">
      <c r="I42" s="22"/>
    </row>
    <row r="43" spans="2:15" customFormat="1" ht="25.95" hidden="1" customHeight="1" x14ac:dyDescent="0.3">
      <c r="I43" s="22"/>
    </row>
    <row r="44" spans="2:15" customFormat="1" ht="25.95" hidden="1" customHeight="1" x14ac:dyDescent="0.3">
      <c r="B44" s="75" t="s">
        <v>19</v>
      </c>
      <c r="C44" s="22"/>
      <c r="D44" s="90" t="s">
        <v>20</v>
      </c>
      <c r="E44" s="90"/>
      <c r="F44" s="22"/>
      <c r="G44" s="90" t="s">
        <v>21</v>
      </c>
      <c r="H44" s="90"/>
      <c r="I44" s="22"/>
    </row>
    <row r="45" spans="2:15" ht="54.75" hidden="1" customHeight="1" x14ac:dyDescent="0.3">
      <c r="B45"/>
      <c r="C45"/>
      <c r="D45"/>
      <c r="E45"/>
      <c r="F45"/>
      <c r="G45"/>
      <c r="H45"/>
      <c r="I45"/>
    </row>
    <row r="46" spans="2:15" ht="0" hidden="1" customHeight="1" x14ac:dyDescent="0.3">
      <c r="B46"/>
      <c r="C46"/>
      <c r="D46"/>
      <c r="E46"/>
      <c r="F46"/>
      <c r="G46"/>
      <c r="H46"/>
      <c r="I46"/>
    </row>
    <row r="47" spans="2:15" ht="0" hidden="1" customHeight="1" x14ac:dyDescent="0.3">
      <c r="B47"/>
      <c r="C47"/>
      <c r="D47"/>
      <c r="E47"/>
      <c r="F47"/>
      <c r="G47"/>
      <c r="H47"/>
      <c r="I47"/>
    </row>
  </sheetData>
  <sheetProtection selectLockedCells="1" autoFilter="0"/>
  <mergeCells count="3">
    <mergeCell ref="D44:E44"/>
    <mergeCell ref="G44:H44"/>
    <mergeCell ref="A1:J2"/>
  </mergeCells>
  <conditionalFormatting sqref="G5:G39">
    <cfRule type="cellIs" dxfId="1" priority="1" operator="equal">
      <formula>$F5</formula>
    </cfRule>
    <cfRule type="cellIs" dxfId="0" priority="2" operator="notEqual">
      <formula>$F5</formula>
    </cfRule>
  </conditionalFormatting>
  <pageMargins left="0.39370078740157483" right="0.39370078740157483" top="0.39370078740157483" bottom="0.39370078740157483" header="0.31496062992125984" footer="0.31496062992125984"/>
  <pageSetup paperSize="9" scale="55" fitToHeight="0" orientation="portrait" verticalDpi="4294967295"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pageSetUpPr fitToPage="1"/>
  </sheetPr>
  <dimension ref="A1:O57"/>
  <sheetViews>
    <sheetView showGridLines="0" zoomScaleNormal="100" workbookViewId="0">
      <selection activeCell="C7" sqref="C7"/>
    </sheetView>
  </sheetViews>
  <sheetFormatPr defaultColWidth="0" defaultRowHeight="0" customHeight="1" zeroHeight="1" x14ac:dyDescent="0.3"/>
  <cols>
    <col min="1" max="1" width="5.88671875" style="22" customWidth="1"/>
    <col min="2" max="2" width="30" style="22" bestFit="1" customWidth="1"/>
    <col min="3" max="3" width="45" style="22" bestFit="1" customWidth="1"/>
    <col min="4" max="4" width="17.33203125" style="22" bestFit="1" customWidth="1"/>
    <col min="5" max="5" width="13.109375" style="22" bestFit="1" customWidth="1"/>
    <col min="6" max="6" width="14" style="22" bestFit="1" customWidth="1"/>
    <col min="7" max="7" width="14.33203125" style="22" bestFit="1" customWidth="1"/>
    <col min="8" max="8" width="23.5546875" style="22" bestFit="1" customWidth="1"/>
    <col min="9" max="9" width="19.6640625" style="22" bestFit="1" customWidth="1"/>
    <col min="10" max="10" width="9.109375" style="22" customWidth="1"/>
    <col min="11" max="15" width="0" hidden="1" customWidth="1"/>
    <col min="16" max="16384" width="18.33203125" style="22" hidden="1"/>
  </cols>
  <sheetData>
    <row r="1" spans="1:10" ht="15" customHeight="1" x14ac:dyDescent="0.3">
      <c r="A1" s="87" t="s">
        <v>12</v>
      </c>
      <c r="B1" s="87"/>
      <c r="C1" s="87"/>
      <c r="D1" s="87"/>
      <c r="E1" s="87"/>
      <c r="F1" s="87"/>
      <c r="G1" s="87"/>
      <c r="H1" s="87"/>
      <c r="I1" s="87"/>
      <c r="J1" s="87"/>
    </row>
    <row r="2" spans="1:10" ht="63" customHeight="1" thickBot="1" x14ac:dyDescent="0.35">
      <c r="A2" s="88"/>
      <c r="B2" s="88"/>
      <c r="C2" s="88"/>
      <c r="D2" s="88"/>
      <c r="E2" s="88"/>
      <c r="F2" s="88"/>
      <c r="G2" s="88"/>
      <c r="H2" s="88"/>
      <c r="I2" s="88"/>
      <c r="J2" s="88"/>
    </row>
    <row r="3" spans="1:10" ht="12" customHeight="1" x14ac:dyDescent="0.3"/>
    <row r="4" spans="1:10" ht="14.4" x14ac:dyDescent="0.3">
      <c r="B4" s="22" t="s">
        <v>529</v>
      </c>
      <c r="C4" s="24"/>
      <c r="H4" s="23" t="s">
        <v>534</v>
      </c>
      <c r="I4" s="24"/>
    </row>
    <row r="5" spans="1:10" ht="6" customHeight="1" x14ac:dyDescent="0.3"/>
    <row r="6" spans="1:10" ht="14.4" x14ac:dyDescent="0.3">
      <c r="B6" s="22" t="s">
        <v>7</v>
      </c>
      <c r="C6" s="21"/>
    </row>
    <row r="7" spans="1:10" ht="4.5" customHeight="1" x14ac:dyDescent="0.3">
      <c r="J7" s="23"/>
    </row>
    <row r="8" spans="1:10" ht="14.4" x14ac:dyDescent="0.3">
      <c r="B8" s="22" t="s">
        <v>493</v>
      </c>
      <c r="C8" s="24"/>
    </row>
    <row r="9" spans="1:10" ht="6.75" customHeight="1" x14ac:dyDescent="0.3"/>
    <row r="10" spans="1:10" ht="14.4" x14ac:dyDescent="0.3">
      <c r="B10" s="22" t="s">
        <v>8</v>
      </c>
      <c r="C10" s="24"/>
      <c r="H10" s="23" t="s">
        <v>9</v>
      </c>
      <c r="I10" s="24"/>
    </row>
    <row r="11" spans="1:10" ht="6.75" customHeight="1" x14ac:dyDescent="0.3">
      <c r="H11" s="23"/>
    </row>
    <row r="12" spans="1:10" ht="14.4" x14ac:dyDescent="0.3">
      <c r="B12" s="22" t="s">
        <v>494</v>
      </c>
      <c r="C12" s="89"/>
      <c r="D12" s="89"/>
      <c r="E12" s="89"/>
      <c r="F12" s="89"/>
      <c r="H12" s="23"/>
    </row>
    <row r="13" spans="1:10" ht="4.5" customHeight="1" x14ac:dyDescent="0.3">
      <c r="H13" s="23"/>
    </row>
    <row r="14" spans="1:10" ht="14.4" x14ac:dyDescent="0.3">
      <c r="B14" s="22" t="s">
        <v>11</v>
      </c>
      <c r="C14" s="89"/>
      <c r="D14" s="89"/>
      <c r="E14" s="89"/>
      <c r="F14" s="89"/>
      <c r="H14" s="23" t="s">
        <v>530</v>
      </c>
      <c r="I14" s="24"/>
    </row>
    <row r="15" spans="1:10" ht="4.5" customHeight="1" x14ac:dyDescent="0.3">
      <c r="H15" s="23"/>
    </row>
    <row r="16" spans="1:10" ht="14.4" x14ac:dyDescent="0.3">
      <c r="B16" s="22" t="s">
        <v>10</v>
      </c>
      <c r="C16" s="89"/>
      <c r="D16" s="89"/>
      <c r="E16" s="89"/>
      <c r="F16" s="89"/>
      <c r="H16" s="23"/>
    </row>
    <row r="17" spans="1:9" ht="4.5" customHeight="1" x14ac:dyDescent="0.3">
      <c r="H17" s="23"/>
    </row>
    <row r="18" spans="1:9" ht="14.4" x14ac:dyDescent="0.3">
      <c r="B18" s="22" t="s">
        <v>525</v>
      </c>
      <c r="C18" s="89"/>
      <c r="D18" s="89"/>
      <c r="E18" s="89"/>
      <c r="F18" s="89"/>
      <c r="H18" s="23"/>
    </row>
    <row r="19" spans="1:9" ht="4.5" customHeight="1" x14ac:dyDescent="0.3">
      <c r="H19" s="23"/>
    </row>
    <row r="20" spans="1:9" ht="14.4" x14ac:dyDescent="0.3">
      <c r="B20" s="22" t="s">
        <v>527</v>
      </c>
      <c r="C20" s="89"/>
      <c r="D20" s="89"/>
      <c r="E20" s="89"/>
      <c r="F20" s="89"/>
      <c r="H20" s="23"/>
    </row>
    <row r="21" spans="1:9" ht="5.25" customHeight="1" x14ac:dyDescent="0.3">
      <c r="H21" s="23"/>
    </row>
    <row r="22" spans="1:9" s="60" customFormat="1" ht="14.4" x14ac:dyDescent="0.3">
      <c r="B22" s="22" t="s">
        <v>4</v>
      </c>
      <c r="C22" s="24"/>
      <c r="D22" s="22"/>
      <c r="E22" s="22"/>
      <c r="F22" s="22"/>
      <c r="G22" s="22"/>
      <c r="H22" s="23" t="s">
        <v>5</v>
      </c>
      <c r="I22" s="24"/>
    </row>
    <row r="23" spans="1:9" ht="4.5" customHeight="1" x14ac:dyDescent="0.3">
      <c r="H23" s="23"/>
    </row>
    <row r="24" spans="1:9" ht="14.4" x14ac:dyDescent="0.3">
      <c r="B24" s="22" t="s">
        <v>13</v>
      </c>
      <c r="C24" s="24"/>
      <c r="H24" s="23" t="s">
        <v>16</v>
      </c>
      <c r="I24" s="24"/>
    </row>
    <row r="25" spans="1:9" ht="4.5" customHeight="1" x14ac:dyDescent="0.3">
      <c r="B25"/>
      <c r="C25" s="61"/>
      <c r="D25" s="61"/>
      <c r="E25" s="61"/>
      <c r="H25" s="70"/>
      <c r="I25" s="61"/>
    </row>
    <row r="26" spans="1:9" ht="14.4" x14ac:dyDescent="0.3">
      <c r="B26" s="22" t="s">
        <v>14</v>
      </c>
      <c r="C26" s="89"/>
      <c r="D26" s="89"/>
      <c r="E26" s="89"/>
      <c r="F26" s="89"/>
      <c r="H26" s="23" t="s">
        <v>526</v>
      </c>
      <c r="I26" s="78"/>
    </row>
    <row r="27" spans="1:9" ht="4.5" customHeight="1" x14ac:dyDescent="0.3">
      <c r="B27"/>
      <c r="C27" s="61"/>
      <c r="D27" s="61"/>
      <c r="E27" s="61"/>
      <c r="F27" s="61"/>
      <c r="G27" s="61"/>
    </row>
    <row r="28" spans="1:9" s="60" customFormat="1" ht="14.4" x14ac:dyDescent="0.3">
      <c r="B28" s="22" t="s">
        <v>15</v>
      </c>
      <c r="C28" s="24"/>
      <c r="D28" s="22"/>
      <c r="E28" s="22"/>
      <c r="F28" s="22"/>
      <c r="G28" s="22"/>
      <c r="H28" s="22"/>
      <c r="I28" s="22"/>
    </row>
    <row r="29" spans="1:9" ht="5.25" customHeight="1" x14ac:dyDescent="0.3">
      <c r="B29"/>
      <c r="C29" s="61"/>
    </row>
    <row r="30" spans="1:9" ht="14.4" x14ac:dyDescent="0.3">
      <c r="B30" s="22" t="s">
        <v>17</v>
      </c>
      <c r="C30" s="2"/>
    </row>
    <row r="31" spans="1:9" customFormat="1" ht="6" customHeight="1" x14ac:dyDescent="0.3">
      <c r="A31" s="22"/>
      <c r="B31" s="22"/>
      <c r="C31" s="64"/>
      <c r="D31" s="61"/>
      <c r="E31" s="61"/>
      <c r="F31" s="61"/>
      <c r="G31" s="61"/>
      <c r="H31" s="61"/>
      <c r="I31" s="61"/>
    </row>
    <row r="32" spans="1:9" ht="14.4" x14ac:dyDescent="0.3">
      <c r="B32" s="22" t="s">
        <v>531</v>
      </c>
      <c r="C32" s="2"/>
    </row>
    <row r="33" spans="1:10" ht="5.25" customHeight="1" x14ac:dyDescent="0.3">
      <c r="C33" s="64"/>
    </row>
    <row r="34" spans="1:10" ht="14.4" x14ac:dyDescent="0.3">
      <c r="B34" s="22" t="s">
        <v>532</v>
      </c>
      <c r="C34" s="2"/>
    </row>
    <row r="35" spans="1:10" ht="5.25" customHeight="1" x14ac:dyDescent="0.3">
      <c r="C35" s="64"/>
    </row>
    <row r="36" spans="1:10" ht="14.4" x14ac:dyDescent="0.3">
      <c r="B36" s="22" t="s">
        <v>533</v>
      </c>
      <c r="C36" s="2"/>
    </row>
    <row r="37" spans="1:10" ht="5.25" customHeight="1" x14ac:dyDescent="0.3"/>
    <row r="38" spans="1:10" ht="14.4" x14ac:dyDescent="0.3">
      <c r="B38" s="22" t="s">
        <v>535</v>
      </c>
      <c r="C38" s="89"/>
      <c r="D38" s="89"/>
      <c r="E38" s="89"/>
      <c r="F38" s="89"/>
    </row>
    <row r="39" spans="1:10" ht="12" customHeight="1" x14ac:dyDescent="0.3">
      <c r="A39" s="62"/>
      <c r="B39" s="63"/>
      <c r="C39" s="62"/>
      <c r="D39" s="62"/>
      <c r="E39" s="62"/>
      <c r="F39" s="62"/>
      <c r="G39" s="62"/>
      <c r="H39" s="62"/>
      <c r="I39" s="62"/>
      <c r="J39" s="62"/>
    </row>
    <row r="40" spans="1:10" ht="12" customHeight="1" x14ac:dyDescent="0.3">
      <c r="B40" s="64"/>
    </row>
    <row r="41" spans="1:10" ht="12" customHeight="1" x14ac:dyDescent="0.3">
      <c r="B41" s="64"/>
    </row>
    <row r="42" spans="1:10" ht="50.1" customHeight="1" x14ac:dyDescent="0.3">
      <c r="B42" s="22" t="s">
        <v>558</v>
      </c>
      <c r="C42" s="91"/>
      <c r="D42" s="91"/>
      <c r="E42" s="91"/>
      <c r="F42" s="91"/>
      <c r="G42" s="91"/>
      <c r="H42" s="91"/>
      <c r="I42" s="91"/>
    </row>
    <row r="43" spans="1:10" ht="12" customHeight="1" x14ac:dyDescent="0.3"/>
    <row r="44" spans="1:10" ht="50.1" customHeight="1" x14ac:dyDescent="0.3">
      <c r="B44" s="22" t="s">
        <v>560</v>
      </c>
      <c r="C44" s="92"/>
      <c r="D44" s="92"/>
      <c r="E44" s="92"/>
      <c r="F44" s="92"/>
      <c r="G44" s="92"/>
      <c r="H44" s="92"/>
      <c r="I44" s="92"/>
    </row>
    <row r="45" spans="1:10" ht="12" customHeight="1" x14ac:dyDescent="0.3"/>
    <row r="46" spans="1:10" ht="50.1" customHeight="1" x14ac:dyDescent="0.3">
      <c r="B46" s="22" t="s">
        <v>559</v>
      </c>
      <c r="C46" s="92"/>
      <c r="D46" s="92"/>
      <c r="E46" s="92"/>
      <c r="F46" s="92"/>
      <c r="G46" s="92"/>
      <c r="H46" s="92"/>
      <c r="I46" s="92"/>
    </row>
    <row r="47" spans="1:10" ht="26.1" customHeight="1" x14ac:dyDescent="0.3">
      <c r="C47"/>
      <c r="D47"/>
      <c r="E47"/>
      <c r="F47"/>
      <c r="G47"/>
      <c r="H47"/>
    </row>
    <row r="48" spans="1:10" ht="26.1" customHeight="1" x14ac:dyDescent="0.3">
      <c r="B48" s="64"/>
    </row>
    <row r="49" spans="2:9" ht="26.1" customHeight="1" x14ac:dyDescent="0.3">
      <c r="B49" s="64"/>
      <c r="E49" s="60"/>
      <c r="F49" s="60"/>
      <c r="G49" s="60"/>
    </row>
    <row r="50" spans="2:9" ht="26.1" customHeight="1" x14ac:dyDescent="0.3">
      <c r="B50" s="64"/>
    </row>
    <row r="51" spans="2:9" ht="26.1" customHeight="1" x14ac:dyDescent="0.3">
      <c r="B51" s="64"/>
    </row>
    <row r="52" spans="2:9" customFormat="1" ht="25.95" hidden="1" customHeight="1" x14ac:dyDescent="0.3">
      <c r="I52" s="22"/>
    </row>
    <row r="53" spans="2:9" customFormat="1" ht="25.95" hidden="1" customHeight="1" x14ac:dyDescent="0.3">
      <c r="I53" s="22"/>
    </row>
    <row r="54" spans="2:9" customFormat="1" ht="25.95" hidden="1" customHeight="1" x14ac:dyDescent="0.3">
      <c r="B54" s="75" t="s">
        <v>19</v>
      </c>
      <c r="C54" s="22"/>
      <c r="D54" s="90" t="s">
        <v>20</v>
      </c>
      <c r="E54" s="90"/>
      <c r="F54" s="22"/>
      <c r="G54" s="90" t="s">
        <v>21</v>
      </c>
      <c r="H54" s="90"/>
      <c r="I54" s="22"/>
    </row>
    <row r="55" spans="2:9" ht="54.75" hidden="1" customHeight="1" x14ac:dyDescent="0.3">
      <c r="B55"/>
      <c r="C55"/>
      <c r="D55"/>
      <c r="E55"/>
      <c r="F55"/>
      <c r="G55"/>
      <c r="H55"/>
      <c r="I55"/>
    </row>
    <row r="56" spans="2:9" ht="0" hidden="1" customHeight="1" x14ac:dyDescent="0.3">
      <c r="B56"/>
      <c r="C56"/>
      <c r="D56"/>
      <c r="E56"/>
      <c r="F56"/>
      <c r="G56"/>
      <c r="H56"/>
      <c r="I56"/>
    </row>
    <row r="57" spans="2:9" ht="0" hidden="1" customHeight="1" x14ac:dyDescent="0.3">
      <c r="B57"/>
      <c r="C57"/>
      <c r="D57"/>
      <c r="E57"/>
      <c r="F57"/>
      <c r="G57"/>
      <c r="H57"/>
      <c r="I57"/>
    </row>
  </sheetData>
  <sheetProtection selectLockedCells="1" autoFilter="0"/>
  <mergeCells count="13">
    <mergeCell ref="C26:F26"/>
    <mergeCell ref="A1:J2"/>
    <mergeCell ref="D54:E54"/>
    <mergeCell ref="G54:H54"/>
    <mergeCell ref="C12:F12"/>
    <mergeCell ref="C14:F14"/>
    <mergeCell ref="C16:F16"/>
    <mergeCell ref="C18:F18"/>
    <mergeCell ref="C20:F20"/>
    <mergeCell ref="C38:F38"/>
    <mergeCell ref="C42:I42"/>
    <mergeCell ref="C44:I44"/>
    <mergeCell ref="C46:I46"/>
  </mergeCells>
  <pageMargins left="0.39370078740157483" right="0.39370078740157483" top="0.39370078740157483" bottom="0.39370078740157483" header="0.31496062992125984" footer="0.31496062992125984"/>
  <pageSetup paperSize="9" scale="72" fitToHeight="0" orientation="landscape"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2">
    <tabColor rgb="FFFFFFFF"/>
    <pageSetUpPr fitToPage="1"/>
  </sheetPr>
  <dimension ref="A1:T239"/>
  <sheetViews>
    <sheetView topLeftCell="A220" zoomScaleNormal="100" workbookViewId="0">
      <selection activeCell="C7" sqref="C7"/>
    </sheetView>
  </sheetViews>
  <sheetFormatPr defaultColWidth="9.109375" defaultRowHeight="26.1" customHeight="1" x14ac:dyDescent="0.3"/>
  <cols>
    <col min="1" max="1" width="7.88671875" style="25" bestFit="1" customWidth="1"/>
    <col min="2" max="2" width="56.6640625" style="59" bestFit="1" customWidth="1"/>
    <col min="3" max="3" width="11.44140625" style="25" customWidth="1"/>
    <col min="4" max="4" width="5.6640625" style="25" bestFit="1" customWidth="1"/>
    <col min="5" max="5" width="10.109375" style="25" bestFit="1" customWidth="1"/>
    <col min="6" max="18" width="9.109375" style="25"/>
    <col min="19" max="19" width="12.88671875" style="25" bestFit="1" customWidth="1"/>
    <col min="20" max="20" width="4" style="25" bestFit="1" customWidth="1"/>
    <col min="21" max="16384" width="9.109375" style="25"/>
  </cols>
  <sheetData>
    <row r="1" spans="1:20" ht="26.1" customHeight="1" thickBot="1" x14ac:dyDescent="0.35">
      <c r="A1" s="96"/>
      <c r="B1" s="96"/>
      <c r="C1" s="96"/>
      <c r="D1" s="96"/>
      <c r="E1" s="96"/>
      <c r="S1" s="25" t="s">
        <v>536</v>
      </c>
      <c r="T1" s="25">
        <v>0.3</v>
      </c>
    </row>
    <row r="2" spans="1:20" ht="26.1" customHeight="1" thickBot="1" x14ac:dyDescent="0.35">
      <c r="A2" s="96"/>
      <c r="B2" s="96"/>
      <c r="C2" s="96"/>
      <c r="D2" s="96"/>
      <c r="E2" s="96"/>
    </row>
    <row r="3" spans="1:20" ht="26.1" customHeight="1" thickBot="1" x14ac:dyDescent="0.35">
      <c r="A3" s="96"/>
      <c r="B3" s="96"/>
      <c r="C3" s="96"/>
      <c r="D3" s="96"/>
      <c r="E3" s="96"/>
    </row>
    <row r="4" spans="1:20" ht="26.1" customHeight="1" x14ac:dyDescent="0.3">
      <c r="A4" s="26" t="s">
        <v>25</v>
      </c>
      <c r="B4" s="27" t="s">
        <v>537</v>
      </c>
      <c r="C4" s="28" t="s">
        <v>538</v>
      </c>
      <c r="D4" s="28" t="s">
        <v>539</v>
      </c>
      <c r="E4" s="29" t="str">
        <f>CONCATENATE("(",T1,")")</f>
        <v>(0,3)</v>
      </c>
    </row>
    <row r="5" spans="1:20" ht="26.1" customHeight="1" thickBot="1" x14ac:dyDescent="0.35">
      <c r="A5" s="97" t="s">
        <v>540</v>
      </c>
      <c r="B5" s="98"/>
      <c r="C5" s="98"/>
      <c r="D5" s="98"/>
      <c r="E5" s="99"/>
    </row>
    <row r="6" spans="1:20" ht="26.1" customHeight="1" x14ac:dyDescent="0.3">
      <c r="A6" s="30" t="s">
        <v>30</v>
      </c>
      <c r="B6" s="31" t="s">
        <v>31</v>
      </c>
      <c r="C6" s="32" t="s">
        <v>32</v>
      </c>
      <c r="D6" s="77">
        <v>34</v>
      </c>
      <c r="E6" s="33">
        <f t="shared" ref="E6:E22" si="0">D6*$T$1</f>
        <v>10.199999999999999</v>
      </c>
    </row>
    <row r="7" spans="1:20" ht="26.1" customHeight="1" x14ac:dyDescent="0.3">
      <c r="A7" s="30" t="s">
        <v>34</v>
      </c>
      <c r="B7" s="31" t="s">
        <v>35</v>
      </c>
      <c r="C7" s="32" t="s">
        <v>32</v>
      </c>
      <c r="D7" s="77">
        <v>34</v>
      </c>
      <c r="E7" s="33">
        <f t="shared" si="0"/>
        <v>10.199999999999999</v>
      </c>
    </row>
    <row r="8" spans="1:20" ht="26.1" customHeight="1" x14ac:dyDescent="0.3">
      <c r="A8" s="34" t="s">
        <v>541</v>
      </c>
      <c r="B8" s="31" t="s">
        <v>36</v>
      </c>
      <c r="C8" s="32" t="s">
        <v>37</v>
      </c>
      <c r="D8" s="77">
        <v>8</v>
      </c>
      <c r="E8" s="33">
        <f t="shared" si="0"/>
        <v>2.4</v>
      </c>
    </row>
    <row r="9" spans="1:20" ht="26.1" customHeight="1" x14ac:dyDescent="0.3">
      <c r="A9" s="30" t="s">
        <v>38</v>
      </c>
      <c r="B9" s="31" t="s">
        <v>39</v>
      </c>
      <c r="C9" s="32" t="s">
        <v>37</v>
      </c>
      <c r="D9" s="77">
        <v>8</v>
      </c>
      <c r="E9" s="33">
        <f t="shared" si="0"/>
        <v>2.4</v>
      </c>
    </row>
    <row r="10" spans="1:20" ht="26.1" customHeight="1" x14ac:dyDescent="0.3">
      <c r="A10" s="30" t="s">
        <v>40</v>
      </c>
      <c r="B10" s="31" t="s">
        <v>41</v>
      </c>
      <c r="C10" s="32" t="s">
        <v>37</v>
      </c>
      <c r="D10" s="77">
        <v>8</v>
      </c>
      <c r="E10" s="33">
        <f t="shared" si="0"/>
        <v>2.4</v>
      </c>
    </row>
    <row r="11" spans="1:20" ht="26.1" customHeight="1" x14ac:dyDescent="0.3">
      <c r="A11" s="30" t="s">
        <v>42</v>
      </c>
      <c r="B11" s="31" t="s">
        <v>43</v>
      </c>
      <c r="C11" s="32" t="s">
        <v>37</v>
      </c>
      <c r="D11" s="77">
        <v>8</v>
      </c>
      <c r="E11" s="33">
        <f t="shared" si="0"/>
        <v>2.4</v>
      </c>
    </row>
    <row r="12" spans="1:20" ht="26.1" customHeight="1" x14ac:dyDescent="0.3">
      <c r="A12" s="30" t="s">
        <v>44</v>
      </c>
      <c r="B12" s="31" t="s">
        <v>45</v>
      </c>
      <c r="C12" s="32" t="s">
        <v>37</v>
      </c>
      <c r="D12" s="77">
        <v>8</v>
      </c>
      <c r="E12" s="33">
        <f t="shared" si="0"/>
        <v>2.4</v>
      </c>
    </row>
    <row r="13" spans="1:20" ht="26.1" customHeight="1" x14ac:dyDescent="0.3">
      <c r="A13" s="30" t="s">
        <v>46</v>
      </c>
      <c r="B13" s="31" t="s">
        <v>47</v>
      </c>
      <c r="C13" s="32" t="s">
        <v>37</v>
      </c>
      <c r="D13" s="77">
        <v>8</v>
      </c>
      <c r="E13" s="33">
        <f t="shared" si="0"/>
        <v>2.4</v>
      </c>
    </row>
    <row r="14" spans="1:20" ht="26.1" customHeight="1" x14ac:dyDescent="0.3">
      <c r="A14" s="30" t="s">
        <v>48</v>
      </c>
      <c r="B14" s="35" t="s">
        <v>49</v>
      </c>
      <c r="C14" s="32" t="s">
        <v>37</v>
      </c>
      <c r="D14" s="77">
        <v>8</v>
      </c>
      <c r="E14" s="33">
        <f t="shared" si="0"/>
        <v>2.4</v>
      </c>
    </row>
    <row r="15" spans="1:20" ht="26.1" customHeight="1" x14ac:dyDescent="0.3">
      <c r="A15" s="30" t="s">
        <v>50</v>
      </c>
      <c r="B15" s="35" t="s">
        <v>51</v>
      </c>
      <c r="C15" s="32" t="s">
        <v>37</v>
      </c>
      <c r="D15" s="77">
        <v>8</v>
      </c>
      <c r="E15" s="33">
        <f t="shared" si="0"/>
        <v>2.4</v>
      </c>
    </row>
    <row r="16" spans="1:20" ht="26.1" customHeight="1" x14ac:dyDescent="0.3">
      <c r="A16" s="30" t="s">
        <v>52</v>
      </c>
      <c r="B16" s="31" t="s">
        <v>53</v>
      </c>
      <c r="C16" s="32" t="s">
        <v>54</v>
      </c>
      <c r="D16" s="77">
        <v>8</v>
      </c>
      <c r="E16" s="33">
        <f t="shared" si="0"/>
        <v>2.4</v>
      </c>
    </row>
    <row r="17" spans="1:9" ht="26.1" customHeight="1" x14ac:dyDescent="0.3">
      <c r="A17" s="30" t="s">
        <v>55</v>
      </c>
      <c r="B17" s="31" t="s">
        <v>56</v>
      </c>
      <c r="C17" s="32" t="s">
        <v>37</v>
      </c>
      <c r="D17" s="77">
        <v>8</v>
      </c>
      <c r="E17" s="33">
        <f t="shared" si="0"/>
        <v>2.4</v>
      </c>
    </row>
    <row r="18" spans="1:9" ht="26.1" customHeight="1" x14ac:dyDescent="0.3">
      <c r="A18" s="30" t="s">
        <v>57</v>
      </c>
      <c r="B18" s="31" t="s">
        <v>58</v>
      </c>
      <c r="C18" s="32" t="s">
        <v>37</v>
      </c>
      <c r="D18" s="77">
        <v>8</v>
      </c>
      <c r="E18" s="33">
        <f t="shared" si="0"/>
        <v>2.4</v>
      </c>
    </row>
    <row r="19" spans="1:9" ht="26.1" customHeight="1" x14ac:dyDescent="0.3">
      <c r="A19" s="30" t="s">
        <v>59</v>
      </c>
      <c r="B19" s="31" t="s">
        <v>60</v>
      </c>
      <c r="C19" s="32" t="s">
        <v>37</v>
      </c>
      <c r="D19" s="77">
        <v>8</v>
      </c>
      <c r="E19" s="33">
        <f t="shared" si="0"/>
        <v>2.4</v>
      </c>
    </row>
    <row r="20" spans="1:9" ht="26.1" customHeight="1" x14ac:dyDescent="0.3">
      <c r="A20" s="30" t="s">
        <v>61</v>
      </c>
      <c r="B20" s="31" t="s">
        <v>62</v>
      </c>
      <c r="C20" s="32" t="s">
        <v>37</v>
      </c>
      <c r="D20" s="77">
        <v>8</v>
      </c>
      <c r="E20" s="33">
        <f t="shared" si="0"/>
        <v>2.4</v>
      </c>
    </row>
    <row r="21" spans="1:9" ht="26.1" customHeight="1" x14ac:dyDescent="0.3">
      <c r="A21" s="30" t="s">
        <v>63</v>
      </c>
      <c r="B21" s="31" t="s">
        <v>64</v>
      </c>
      <c r="C21" s="32" t="s">
        <v>37</v>
      </c>
      <c r="D21" s="77">
        <v>8</v>
      </c>
      <c r="E21" s="33">
        <f t="shared" si="0"/>
        <v>2.4</v>
      </c>
    </row>
    <row r="22" spans="1:9" ht="26.1" customHeight="1" thickBot="1" x14ac:dyDescent="0.35">
      <c r="A22" s="36" t="s">
        <v>65</v>
      </c>
      <c r="B22" s="37" t="s">
        <v>66</v>
      </c>
      <c r="C22" s="38" t="s">
        <v>37</v>
      </c>
      <c r="D22" s="77">
        <v>8</v>
      </c>
      <c r="E22" s="39">
        <f t="shared" si="0"/>
        <v>2.4</v>
      </c>
    </row>
    <row r="23" spans="1:9" ht="26.1" customHeight="1" thickBot="1" x14ac:dyDescent="0.35">
      <c r="A23" s="100" t="s">
        <v>542</v>
      </c>
      <c r="B23" s="101"/>
      <c r="C23" s="101"/>
      <c r="D23" s="101"/>
      <c r="E23" s="102"/>
    </row>
    <row r="24" spans="1:9" ht="26.1" customHeight="1" x14ac:dyDescent="0.3">
      <c r="A24" s="40" t="s">
        <v>67</v>
      </c>
      <c r="B24" s="41" t="s">
        <v>68</v>
      </c>
      <c r="C24" s="42" t="s">
        <v>32</v>
      </c>
      <c r="D24" s="77">
        <v>34</v>
      </c>
      <c r="E24" s="33">
        <f>D24*$T$1</f>
        <v>10.199999999999999</v>
      </c>
    </row>
    <row r="25" spans="1:9" ht="26.1" customHeight="1" x14ac:dyDescent="0.3">
      <c r="A25" s="43" t="s">
        <v>70</v>
      </c>
      <c r="B25" s="44" t="s">
        <v>71</v>
      </c>
      <c r="C25" s="45" t="s">
        <v>32</v>
      </c>
      <c r="D25" s="77">
        <v>222</v>
      </c>
      <c r="E25" s="33">
        <f>D25*$T$1</f>
        <v>66.599999999999994</v>
      </c>
    </row>
    <row r="26" spans="1:9" ht="26.1" customHeight="1" x14ac:dyDescent="0.3">
      <c r="A26" s="43" t="s">
        <v>72</v>
      </c>
      <c r="B26" s="44" t="s">
        <v>73</v>
      </c>
      <c r="C26" s="45" t="s">
        <v>32</v>
      </c>
      <c r="D26" s="77">
        <v>222</v>
      </c>
      <c r="E26" s="33">
        <f>D26*$T$1</f>
        <v>66.599999999999994</v>
      </c>
    </row>
    <row r="27" spans="1:9" ht="26.1" customHeight="1" x14ac:dyDescent="0.3">
      <c r="A27" s="30" t="s">
        <v>74</v>
      </c>
      <c r="B27" s="31" t="s">
        <v>75</v>
      </c>
      <c r="C27" s="32" t="s">
        <v>32</v>
      </c>
      <c r="D27" s="77">
        <v>222</v>
      </c>
      <c r="E27" s="33">
        <f>D27*$T$1</f>
        <v>66.599999999999994</v>
      </c>
    </row>
    <row r="28" spans="1:9" ht="26.1" customHeight="1" x14ac:dyDescent="0.3">
      <c r="A28" s="30" t="s">
        <v>76</v>
      </c>
      <c r="B28" s="31" t="s">
        <v>77</v>
      </c>
      <c r="C28" s="32" t="s">
        <v>32</v>
      </c>
      <c r="D28" s="77">
        <v>222</v>
      </c>
      <c r="E28" s="33">
        <f>D28*$T$1</f>
        <v>66.599999999999994</v>
      </c>
    </row>
    <row r="29" spans="1:9" ht="26.1" customHeight="1" thickBot="1" x14ac:dyDescent="0.35">
      <c r="A29" s="97" t="s">
        <v>543</v>
      </c>
      <c r="B29" s="98"/>
      <c r="C29" s="98"/>
      <c r="D29" s="98"/>
      <c r="E29" s="99"/>
    </row>
    <row r="30" spans="1:9" ht="26.1" customHeight="1" x14ac:dyDescent="0.3">
      <c r="A30" s="40" t="s">
        <v>78</v>
      </c>
      <c r="B30" s="41" t="s">
        <v>79</v>
      </c>
      <c r="C30" s="42" t="s">
        <v>37</v>
      </c>
      <c r="D30" s="77">
        <v>72</v>
      </c>
      <c r="E30" s="33">
        <f t="shared" ref="E30:E36" si="1">D30*$T$1</f>
        <v>21.599999999999998</v>
      </c>
    </row>
    <row r="31" spans="1:9" ht="26.1" customHeight="1" x14ac:dyDescent="0.3">
      <c r="A31" s="30" t="s">
        <v>81</v>
      </c>
      <c r="B31" s="31" t="s">
        <v>82</v>
      </c>
      <c r="C31" s="32" t="s">
        <v>37</v>
      </c>
      <c r="D31" s="77">
        <v>35</v>
      </c>
      <c r="E31" s="33">
        <f t="shared" si="1"/>
        <v>10.5</v>
      </c>
      <c r="I31" s="46"/>
    </row>
    <row r="32" spans="1:9" ht="26.1" customHeight="1" x14ac:dyDescent="0.3">
      <c r="A32" s="30" t="s">
        <v>83</v>
      </c>
      <c r="B32" s="31" t="s">
        <v>84</v>
      </c>
      <c r="C32" s="32" t="s">
        <v>37</v>
      </c>
      <c r="D32" s="77">
        <v>22</v>
      </c>
      <c r="E32" s="33">
        <f t="shared" si="1"/>
        <v>6.6</v>
      </c>
      <c r="I32" s="46"/>
    </row>
    <row r="33" spans="1:5" ht="26.1" customHeight="1" x14ac:dyDescent="0.3">
      <c r="A33" s="30" t="s">
        <v>85</v>
      </c>
      <c r="B33" s="31" t="s">
        <v>86</v>
      </c>
      <c r="C33" s="32" t="s">
        <v>87</v>
      </c>
      <c r="D33" s="77">
        <v>35</v>
      </c>
      <c r="E33" s="33">
        <f t="shared" si="1"/>
        <v>10.5</v>
      </c>
    </row>
    <row r="34" spans="1:5" ht="26.1" customHeight="1" x14ac:dyDescent="0.3">
      <c r="A34" s="30" t="s">
        <v>88</v>
      </c>
      <c r="B34" s="31" t="s">
        <v>89</v>
      </c>
      <c r="C34" s="32" t="s">
        <v>37</v>
      </c>
      <c r="D34" s="77">
        <v>44</v>
      </c>
      <c r="E34" s="33">
        <f t="shared" si="1"/>
        <v>13.2</v>
      </c>
    </row>
    <row r="35" spans="1:5" ht="26.1" customHeight="1" x14ac:dyDescent="0.3">
      <c r="A35" s="30" t="s">
        <v>90</v>
      </c>
      <c r="B35" s="31" t="s">
        <v>91</v>
      </c>
      <c r="C35" s="32" t="s">
        <v>37</v>
      </c>
      <c r="D35" s="77">
        <v>44</v>
      </c>
      <c r="E35" s="33">
        <f t="shared" si="1"/>
        <v>13.2</v>
      </c>
    </row>
    <row r="36" spans="1:5" ht="26.1" customHeight="1" thickBot="1" x14ac:dyDescent="0.35">
      <c r="A36" s="47" t="s">
        <v>92</v>
      </c>
      <c r="B36" s="37" t="s">
        <v>93</v>
      </c>
      <c r="C36" s="38" t="s">
        <v>37</v>
      </c>
      <c r="D36" s="77">
        <v>44</v>
      </c>
      <c r="E36" s="33">
        <f t="shared" si="1"/>
        <v>13.2</v>
      </c>
    </row>
    <row r="37" spans="1:5" ht="26.1" customHeight="1" thickBot="1" x14ac:dyDescent="0.35">
      <c r="A37" s="97" t="s">
        <v>544</v>
      </c>
      <c r="B37" s="98"/>
      <c r="C37" s="98"/>
      <c r="D37" s="98"/>
      <c r="E37" s="99"/>
    </row>
    <row r="38" spans="1:5" ht="26.1" customHeight="1" x14ac:dyDescent="0.3">
      <c r="A38" s="40" t="s">
        <v>94</v>
      </c>
      <c r="B38" s="48" t="s">
        <v>3</v>
      </c>
      <c r="C38" s="42" t="s">
        <v>95</v>
      </c>
      <c r="D38" s="77">
        <v>22</v>
      </c>
      <c r="E38" s="33">
        <f t="shared" ref="E38:E52" si="2">D38*$T$1</f>
        <v>6.6</v>
      </c>
    </row>
    <row r="39" spans="1:5" ht="26.1" customHeight="1" x14ac:dyDescent="0.3">
      <c r="A39" s="30" t="s">
        <v>96</v>
      </c>
      <c r="B39" s="49" t="s">
        <v>97</v>
      </c>
      <c r="C39" s="32" t="s">
        <v>37</v>
      </c>
      <c r="D39" s="77">
        <v>222</v>
      </c>
      <c r="E39" s="33">
        <f t="shared" si="2"/>
        <v>66.599999999999994</v>
      </c>
    </row>
    <row r="40" spans="1:5" ht="26.1" customHeight="1" x14ac:dyDescent="0.3">
      <c r="A40" s="30" t="s">
        <v>98</v>
      </c>
      <c r="B40" s="49" t="s">
        <v>99</v>
      </c>
      <c r="C40" s="32" t="s">
        <v>37</v>
      </c>
      <c r="D40" s="77">
        <v>44</v>
      </c>
      <c r="E40" s="33">
        <f t="shared" si="2"/>
        <v>13.2</v>
      </c>
    </row>
    <row r="41" spans="1:5" ht="26.1" customHeight="1" x14ac:dyDescent="0.3">
      <c r="A41" s="30" t="s">
        <v>100</v>
      </c>
      <c r="B41" s="31" t="s">
        <v>101</v>
      </c>
      <c r="C41" s="32" t="s">
        <v>95</v>
      </c>
      <c r="D41" s="77">
        <v>29</v>
      </c>
      <c r="E41" s="33">
        <f t="shared" si="2"/>
        <v>8.6999999999999993</v>
      </c>
    </row>
    <row r="42" spans="1:5" ht="26.1" customHeight="1" x14ac:dyDescent="0.3">
      <c r="A42" s="30" t="s">
        <v>102</v>
      </c>
      <c r="B42" s="31" t="s">
        <v>103</v>
      </c>
      <c r="C42" s="32" t="s">
        <v>37</v>
      </c>
      <c r="D42" s="77">
        <v>78</v>
      </c>
      <c r="E42" s="33">
        <f t="shared" si="2"/>
        <v>23.4</v>
      </c>
    </row>
    <row r="43" spans="1:5" ht="26.1" customHeight="1" x14ac:dyDescent="0.3">
      <c r="A43" s="30" t="s">
        <v>104</v>
      </c>
      <c r="B43" s="49" t="s">
        <v>105</v>
      </c>
      <c r="C43" s="32" t="s">
        <v>37</v>
      </c>
      <c r="D43" s="77">
        <v>96</v>
      </c>
      <c r="E43" s="33">
        <f t="shared" si="2"/>
        <v>28.799999999999997</v>
      </c>
    </row>
    <row r="44" spans="1:5" ht="26.1" customHeight="1" x14ac:dyDescent="0.3">
      <c r="A44" s="30" t="s">
        <v>106</v>
      </c>
      <c r="B44" s="49" t="s">
        <v>107</v>
      </c>
      <c r="C44" s="32" t="s">
        <v>37</v>
      </c>
      <c r="D44" s="77">
        <v>86</v>
      </c>
      <c r="E44" s="33">
        <f t="shared" si="2"/>
        <v>25.8</v>
      </c>
    </row>
    <row r="45" spans="1:5" ht="26.1" customHeight="1" x14ac:dyDescent="0.3">
      <c r="A45" s="30" t="s">
        <v>108</v>
      </c>
      <c r="B45" s="49" t="s">
        <v>109</v>
      </c>
      <c r="C45" s="32" t="s">
        <v>37</v>
      </c>
      <c r="D45" s="77">
        <v>193</v>
      </c>
      <c r="E45" s="33">
        <f t="shared" si="2"/>
        <v>57.9</v>
      </c>
    </row>
    <row r="46" spans="1:5" ht="26.1" customHeight="1" x14ac:dyDescent="0.3">
      <c r="A46" s="30" t="s">
        <v>110</v>
      </c>
      <c r="B46" s="31" t="s">
        <v>111</v>
      </c>
      <c r="C46" s="32" t="s">
        <v>112</v>
      </c>
      <c r="D46" s="77">
        <v>14</v>
      </c>
      <c r="E46" s="33">
        <f t="shared" si="2"/>
        <v>4.2</v>
      </c>
    </row>
    <row r="47" spans="1:5" ht="26.1" customHeight="1" x14ac:dyDescent="0.3">
      <c r="A47" s="30" t="s">
        <v>113</v>
      </c>
      <c r="B47" s="49" t="s">
        <v>114</v>
      </c>
      <c r="C47" s="32" t="s">
        <v>37</v>
      </c>
      <c r="D47" s="77">
        <v>64</v>
      </c>
      <c r="E47" s="33">
        <f t="shared" si="2"/>
        <v>19.2</v>
      </c>
    </row>
    <row r="48" spans="1:5" ht="26.1" customHeight="1" x14ac:dyDescent="0.3">
      <c r="A48" s="30" t="s">
        <v>115</v>
      </c>
      <c r="B48" s="31" t="s">
        <v>116</v>
      </c>
      <c r="C48" s="32" t="s">
        <v>112</v>
      </c>
      <c r="D48" s="77">
        <v>14</v>
      </c>
      <c r="E48" s="33">
        <f t="shared" si="2"/>
        <v>4.2</v>
      </c>
    </row>
    <row r="49" spans="1:5" ht="26.1" customHeight="1" x14ac:dyDescent="0.3">
      <c r="A49" s="30" t="s">
        <v>117</v>
      </c>
      <c r="B49" s="49" t="s">
        <v>118</v>
      </c>
      <c r="C49" s="32" t="s">
        <v>37</v>
      </c>
      <c r="D49" s="77">
        <v>86</v>
      </c>
      <c r="E49" s="33">
        <f t="shared" si="2"/>
        <v>25.8</v>
      </c>
    </row>
    <row r="50" spans="1:5" ht="26.1" customHeight="1" x14ac:dyDescent="0.3">
      <c r="A50" s="30" t="s">
        <v>119</v>
      </c>
      <c r="B50" s="49" t="s">
        <v>120</v>
      </c>
      <c r="C50" s="32" t="s">
        <v>37</v>
      </c>
      <c r="D50" s="77">
        <v>86</v>
      </c>
      <c r="E50" s="33">
        <f t="shared" si="2"/>
        <v>25.8</v>
      </c>
    </row>
    <row r="51" spans="1:5" ht="26.1" customHeight="1" x14ac:dyDescent="0.3">
      <c r="A51" s="30" t="s">
        <v>121</v>
      </c>
      <c r="B51" s="49" t="s">
        <v>122</v>
      </c>
      <c r="C51" s="32" t="s">
        <v>37</v>
      </c>
      <c r="D51" s="77">
        <v>110</v>
      </c>
      <c r="E51" s="33">
        <f t="shared" si="2"/>
        <v>33</v>
      </c>
    </row>
    <row r="52" spans="1:5" ht="26.1" customHeight="1" x14ac:dyDescent="0.3">
      <c r="A52" s="30" t="s">
        <v>123</v>
      </c>
      <c r="B52" s="49" t="s">
        <v>124</v>
      </c>
      <c r="C52" s="32" t="s">
        <v>32</v>
      </c>
      <c r="D52" s="77">
        <v>313</v>
      </c>
      <c r="E52" s="33">
        <f t="shared" si="2"/>
        <v>93.899999999999991</v>
      </c>
    </row>
    <row r="53" spans="1:5" ht="26.1" customHeight="1" thickBot="1" x14ac:dyDescent="0.35">
      <c r="A53" s="93" t="s">
        <v>545</v>
      </c>
      <c r="B53" s="94"/>
      <c r="C53" s="94"/>
      <c r="D53" s="94"/>
      <c r="E53" s="95"/>
    </row>
    <row r="54" spans="1:5" ht="26.1" customHeight="1" x14ac:dyDescent="0.3">
      <c r="A54" s="40" t="s">
        <v>125</v>
      </c>
      <c r="B54" s="48" t="s">
        <v>126</v>
      </c>
      <c r="C54" s="42" t="s">
        <v>95</v>
      </c>
      <c r="D54" s="77">
        <v>955</v>
      </c>
      <c r="E54" s="33">
        <f t="shared" ref="E54:E75" si="3">D54*$T$1</f>
        <v>286.5</v>
      </c>
    </row>
    <row r="55" spans="1:5" ht="26.1" customHeight="1" x14ac:dyDescent="0.3">
      <c r="A55" s="30" t="s">
        <v>128</v>
      </c>
      <c r="B55" s="49" t="s">
        <v>129</v>
      </c>
      <c r="C55" s="32" t="s">
        <v>54</v>
      </c>
      <c r="D55" s="77">
        <v>390</v>
      </c>
      <c r="E55" s="33">
        <f t="shared" si="3"/>
        <v>117</v>
      </c>
    </row>
    <row r="56" spans="1:5" ht="26.1" customHeight="1" x14ac:dyDescent="0.3">
      <c r="A56" s="30" t="s">
        <v>130</v>
      </c>
      <c r="B56" s="49" t="s">
        <v>131</v>
      </c>
      <c r="C56" s="32" t="s">
        <v>54</v>
      </c>
      <c r="D56" s="77">
        <v>2776</v>
      </c>
      <c r="E56" s="33">
        <f t="shared" si="3"/>
        <v>832.8</v>
      </c>
    </row>
    <row r="57" spans="1:5" ht="26.1" customHeight="1" x14ac:dyDescent="0.3">
      <c r="A57" s="30" t="s">
        <v>132</v>
      </c>
      <c r="B57" s="31" t="s">
        <v>133</v>
      </c>
      <c r="C57" s="32" t="s">
        <v>54</v>
      </c>
      <c r="D57" s="77">
        <v>172</v>
      </c>
      <c r="E57" s="33">
        <f t="shared" si="3"/>
        <v>51.6</v>
      </c>
    </row>
    <row r="58" spans="1:5" ht="26.1" customHeight="1" x14ac:dyDescent="0.3">
      <c r="A58" s="30" t="s">
        <v>134</v>
      </c>
      <c r="B58" s="49" t="s">
        <v>135</v>
      </c>
      <c r="C58" s="32" t="s">
        <v>95</v>
      </c>
      <c r="D58" s="77">
        <v>66</v>
      </c>
      <c r="E58" s="33">
        <f t="shared" si="3"/>
        <v>19.8</v>
      </c>
    </row>
    <row r="59" spans="1:5" ht="26.1" customHeight="1" x14ac:dyDescent="0.3">
      <c r="A59" s="30" t="s">
        <v>136</v>
      </c>
      <c r="B59" s="49" t="s">
        <v>137</v>
      </c>
      <c r="C59" s="32" t="s">
        <v>54</v>
      </c>
      <c r="D59" s="77">
        <v>472</v>
      </c>
      <c r="E59" s="33">
        <f t="shared" si="3"/>
        <v>141.6</v>
      </c>
    </row>
    <row r="60" spans="1:5" ht="26.1" customHeight="1" x14ac:dyDescent="0.3">
      <c r="A60" s="30" t="s">
        <v>138</v>
      </c>
      <c r="B60" s="31" t="s">
        <v>139</v>
      </c>
      <c r="C60" s="32" t="s">
        <v>140</v>
      </c>
      <c r="D60" s="77">
        <v>58</v>
      </c>
      <c r="E60" s="33">
        <f t="shared" si="3"/>
        <v>17.399999999999999</v>
      </c>
    </row>
    <row r="61" spans="1:5" ht="26.1" customHeight="1" x14ac:dyDescent="0.3">
      <c r="A61" s="30" t="s">
        <v>141</v>
      </c>
      <c r="B61" s="31" t="s">
        <v>142</v>
      </c>
      <c r="C61" s="32" t="s">
        <v>140</v>
      </c>
      <c r="D61" s="77">
        <v>76</v>
      </c>
      <c r="E61" s="33">
        <f t="shared" si="3"/>
        <v>22.8</v>
      </c>
    </row>
    <row r="62" spans="1:5" ht="26.1" customHeight="1" x14ac:dyDescent="0.3">
      <c r="A62" s="30" t="s">
        <v>143</v>
      </c>
      <c r="B62" s="31" t="s">
        <v>144</v>
      </c>
      <c r="C62" s="32" t="s">
        <v>140</v>
      </c>
      <c r="D62" s="77">
        <v>82</v>
      </c>
      <c r="E62" s="33">
        <f t="shared" si="3"/>
        <v>24.599999999999998</v>
      </c>
    </row>
    <row r="63" spans="1:5" ht="26.1" customHeight="1" x14ac:dyDescent="0.3">
      <c r="A63" s="30" t="s">
        <v>145</v>
      </c>
      <c r="B63" s="31" t="s">
        <v>146</v>
      </c>
      <c r="C63" s="32" t="s">
        <v>140</v>
      </c>
      <c r="D63" s="77">
        <v>98</v>
      </c>
      <c r="E63" s="33">
        <f t="shared" si="3"/>
        <v>29.4</v>
      </c>
    </row>
    <row r="64" spans="1:5" ht="26.1" customHeight="1" x14ac:dyDescent="0.3">
      <c r="A64" s="30" t="s">
        <v>147</v>
      </c>
      <c r="B64" s="31" t="s">
        <v>148</v>
      </c>
      <c r="C64" s="32" t="s">
        <v>140</v>
      </c>
      <c r="D64" s="77">
        <v>61</v>
      </c>
      <c r="E64" s="33">
        <f t="shared" si="3"/>
        <v>18.3</v>
      </c>
    </row>
    <row r="65" spans="1:5" ht="26.1" customHeight="1" x14ac:dyDescent="0.3">
      <c r="A65" s="30" t="s">
        <v>149</v>
      </c>
      <c r="B65" s="31" t="s">
        <v>150</v>
      </c>
      <c r="C65" s="32" t="s">
        <v>140</v>
      </c>
      <c r="D65" s="77">
        <v>88</v>
      </c>
      <c r="E65" s="33">
        <f t="shared" si="3"/>
        <v>26.4</v>
      </c>
    </row>
    <row r="66" spans="1:5" ht="26.1" customHeight="1" x14ac:dyDescent="0.3">
      <c r="A66" s="30" t="s">
        <v>151</v>
      </c>
      <c r="B66" s="31" t="s">
        <v>152</v>
      </c>
      <c r="C66" s="32" t="s">
        <v>140</v>
      </c>
      <c r="D66" s="77">
        <v>122</v>
      </c>
      <c r="E66" s="33">
        <f t="shared" si="3"/>
        <v>36.6</v>
      </c>
    </row>
    <row r="67" spans="1:5" ht="26.1" customHeight="1" x14ac:dyDescent="0.3">
      <c r="A67" s="30" t="s">
        <v>153</v>
      </c>
      <c r="B67" s="31" t="s">
        <v>154</v>
      </c>
      <c r="C67" s="32" t="s">
        <v>140</v>
      </c>
      <c r="D67" s="77">
        <v>122</v>
      </c>
      <c r="E67" s="33">
        <f t="shared" si="3"/>
        <v>36.6</v>
      </c>
    </row>
    <row r="68" spans="1:5" ht="26.1" customHeight="1" x14ac:dyDescent="0.3">
      <c r="A68" s="30" t="s">
        <v>155</v>
      </c>
      <c r="B68" s="31" t="s">
        <v>156</v>
      </c>
      <c r="C68" s="32" t="s">
        <v>140</v>
      </c>
      <c r="D68" s="77">
        <v>61</v>
      </c>
      <c r="E68" s="33">
        <f t="shared" si="3"/>
        <v>18.3</v>
      </c>
    </row>
    <row r="69" spans="1:5" ht="26.1" customHeight="1" x14ac:dyDescent="0.3">
      <c r="A69" s="30" t="s">
        <v>157</v>
      </c>
      <c r="B69" s="31" t="s">
        <v>158</v>
      </c>
      <c r="C69" s="32" t="s">
        <v>140</v>
      </c>
      <c r="D69" s="77">
        <v>88</v>
      </c>
      <c r="E69" s="33">
        <f t="shared" si="3"/>
        <v>26.4</v>
      </c>
    </row>
    <row r="70" spans="1:5" ht="26.1" customHeight="1" x14ac:dyDescent="0.3">
      <c r="A70" s="30" t="s">
        <v>159</v>
      </c>
      <c r="B70" s="31" t="s">
        <v>160</v>
      </c>
      <c r="C70" s="32" t="s">
        <v>140</v>
      </c>
      <c r="D70" s="77">
        <v>122</v>
      </c>
      <c r="E70" s="33">
        <f t="shared" si="3"/>
        <v>36.6</v>
      </c>
    </row>
    <row r="71" spans="1:5" ht="26.1" customHeight="1" x14ac:dyDescent="0.3">
      <c r="A71" s="30" t="s">
        <v>161</v>
      </c>
      <c r="B71" s="31" t="s">
        <v>162</v>
      </c>
      <c r="C71" s="32" t="s">
        <v>140</v>
      </c>
      <c r="D71" s="77">
        <v>122</v>
      </c>
      <c r="E71" s="33">
        <f t="shared" si="3"/>
        <v>36.6</v>
      </c>
    </row>
    <row r="72" spans="1:5" ht="26.1" customHeight="1" x14ac:dyDescent="0.3">
      <c r="A72" s="30" t="s">
        <v>163</v>
      </c>
      <c r="B72" s="49" t="s">
        <v>164</v>
      </c>
      <c r="C72" s="32" t="s">
        <v>54</v>
      </c>
      <c r="D72" s="77">
        <v>95</v>
      </c>
      <c r="E72" s="33">
        <f t="shared" si="3"/>
        <v>28.5</v>
      </c>
    </row>
    <row r="73" spans="1:5" ht="26.1" customHeight="1" x14ac:dyDescent="0.3">
      <c r="A73" s="30" t="s">
        <v>165</v>
      </c>
      <c r="B73" s="49" t="s">
        <v>166</v>
      </c>
      <c r="C73" s="32" t="s">
        <v>140</v>
      </c>
      <c r="D73" s="77">
        <v>151</v>
      </c>
      <c r="E73" s="33">
        <f t="shared" si="3"/>
        <v>45.3</v>
      </c>
    </row>
    <row r="74" spans="1:5" ht="26.1" customHeight="1" x14ac:dyDescent="0.3">
      <c r="A74" s="30" t="s">
        <v>167</v>
      </c>
      <c r="B74" s="49" t="s">
        <v>168</v>
      </c>
      <c r="C74" s="32" t="s">
        <v>140</v>
      </c>
      <c r="D74" s="77">
        <v>174</v>
      </c>
      <c r="E74" s="33">
        <f t="shared" si="3"/>
        <v>52.199999999999996</v>
      </c>
    </row>
    <row r="75" spans="1:5" ht="26.1" customHeight="1" thickBot="1" x14ac:dyDescent="0.35">
      <c r="A75" s="47" t="s">
        <v>169</v>
      </c>
      <c r="B75" s="50" t="s">
        <v>170</v>
      </c>
      <c r="C75" s="38" t="s">
        <v>140</v>
      </c>
      <c r="D75" s="77">
        <v>217</v>
      </c>
      <c r="E75" s="33">
        <f t="shared" si="3"/>
        <v>65.099999999999994</v>
      </c>
    </row>
    <row r="76" spans="1:5" ht="26.1" customHeight="1" thickBot="1" x14ac:dyDescent="0.35">
      <c r="A76" s="97" t="s">
        <v>546</v>
      </c>
      <c r="B76" s="98"/>
      <c r="C76" s="98"/>
      <c r="D76" s="98"/>
      <c r="E76" s="99"/>
    </row>
    <row r="77" spans="1:5" ht="26.1" customHeight="1" x14ac:dyDescent="0.3">
      <c r="A77" s="40" t="s">
        <v>171</v>
      </c>
      <c r="B77" s="41" t="s">
        <v>172</v>
      </c>
      <c r="C77" s="42" t="s">
        <v>37</v>
      </c>
      <c r="D77" s="77">
        <v>42</v>
      </c>
      <c r="E77" s="33">
        <f t="shared" ref="E77:E93" si="4">D77*$T$1</f>
        <v>12.6</v>
      </c>
    </row>
    <row r="78" spans="1:5" ht="26.1" customHeight="1" x14ac:dyDescent="0.3">
      <c r="A78" s="30" t="s">
        <v>174</v>
      </c>
      <c r="B78" s="31" t="s">
        <v>175</v>
      </c>
      <c r="C78" s="32" t="s">
        <v>54</v>
      </c>
      <c r="D78" s="77">
        <v>49</v>
      </c>
      <c r="E78" s="33">
        <f t="shared" si="4"/>
        <v>14.7</v>
      </c>
    </row>
    <row r="79" spans="1:5" ht="26.1" customHeight="1" x14ac:dyDescent="0.3">
      <c r="A79" s="30" t="s">
        <v>176</v>
      </c>
      <c r="B79" s="31" t="s">
        <v>177</v>
      </c>
      <c r="C79" s="32" t="s">
        <v>54</v>
      </c>
      <c r="D79" s="77">
        <v>49</v>
      </c>
      <c r="E79" s="33">
        <f t="shared" si="4"/>
        <v>14.7</v>
      </c>
    </row>
    <row r="80" spans="1:5" ht="26.1" customHeight="1" x14ac:dyDescent="0.3">
      <c r="A80" s="51" t="s">
        <v>178</v>
      </c>
      <c r="B80" s="31" t="s">
        <v>179</v>
      </c>
      <c r="C80" s="32" t="s">
        <v>87</v>
      </c>
      <c r="D80" s="77">
        <v>76</v>
      </c>
      <c r="E80" s="33">
        <f t="shared" si="4"/>
        <v>22.8</v>
      </c>
    </row>
    <row r="81" spans="1:5" ht="26.1" customHeight="1" x14ac:dyDescent="0.3">
      <c r="A81" s="30" t="s">
        <v>180</v>
      </c>
      <c r="B81" s="31" t="s">
        <v>181</v>
      </c>
      <c r="C81" s="32" t="s">
        <v>32</v>
      </c>
      <c r="D81" s="77">
        <v>70</v>
      </c>
      <c r="E81" s="33">
        <f t="shared" si="4"/>
        <v>21</v>
      </c>
    </row>
    <row r="82" spans="1:5" ht="26.1" customHeight="1" x14ac:dyDescent="0.3">
      <c r="A82" s="30" t="s">
        <v>182</v>
      </c>
      <c r="B82" s="31" t="s">
        <v>183</v>
      </c>
      <c r="C82" s="32" t="s">
        <v>32</v>
      </c>
      <c r="D82" s="77">
        <v>70</v>
      </c>
      <c r="E82" s="33">
        <f t="shared" si="4"/>
        <v>21</v>
      </c>
    </row>
    <row r="83" spans="1:5" ht="26.1" customHeight="1" x14ac:dyDescent="0.3">
      <c r="A83" s="30" t="s">
        <v>184</v>
      </c>
      <c r="B83" s="31" t="s">
        <v>185</v>
      </c>
      <c r="C83" s="32" t="s">
        <v>54</v>
      </c>
      <c r="D83" s="77">
        <v>168</v>
      </c>
      <c r="E83" s="33">
        <f t="shared" si="4"/>
        <v>50.4</v>
      </c>
    </row>
    <row r="84" spans="1:5" ht="26.1" customHeight="1" x14ac:dyDescent="0.3">
      <c r="A84" s="30" t="s">
        <v>186</v>
      </c>
      <c r="B84" s="31" t="s">
        <v>187</v>
      </c>
      <c r="C84" s="32" t="s">
        <v>54</v>
      </c>
      <c r="D84" s="77">
        <v>170</v>
      </c>
      <c r="E84" s="33">
        <f t="shared" si="4"/>
        <v>51</v>
      </c>
    </row>
    <row r="85" spans="1:5" ht="26.1" customHeight="1" x14ac:dyDescent="0.3">
      <c r="A85" s="30" t="s">
        <v>188</v>
      </c>
      <c r="B85" s="31" t="s">
        <v>189</v>
      </c>
      <c r="C85" s="32" t="s">
        <v>54</v>
      </c>
      <c r="D85" s="77">
        <v>168</v>
      </c>
      <c r="E85" s="33">
        <f t="shared" si="4"/>
        <v>50.4</v>
      </c>
    </row>
    <row r="86" spans="1:5" ht="26.1" customHeight="1" x14ac:dyDescent="0.3">
      <c r="A86" s="30" t="s">
        <v>190</v>
      </c>
      <c r="B86" s="31" t="s">
        <v>191</v>
      </c>
      <c r="C86" s="32" t="s">
        <v>54</v>
      </c>
      <c r="D86" s="77">
        <v>168</v>
      </c>
      <c r="E86" s="33">
        <f t="shared" si="4"/>
        <v>50.4</v>
      </c>
    </row>
    <row r="87" spans="1:5" ht="26.1" customHeight="1" x14ac:dyDescent="0.3">
      <c r="A87" s="30" t="s">
        <v>192</v>
      </c>
      <c r="B87" s="31" t="s">
        <v>193</v>
      </c>
      <c r="C87" s="32" t="s">
        <v>54</v>
      </c>
      <c r="D87" s="77">
        <v>168</v>
      </c>
      <c r="E87" s="33">
        <f t="shared" si="4"/>
        <v>50.4</v>
      </c>
    </row>
    <row r="88" spans="1:5" ht="26.1" customHeight="1" x14ac:dyDescent="0.3">
      <c r="A88" s="30" t="s">
        <v>194</v>
      </c>
      <c r="B88" s="31" t="s">
        <v>195</v>
      </c>
      <c r="C88" s="32" t="s">
        <v>54</v>
      </c>
      <c r="D88" s="77">
        <v>168</v>
      </c>
      <c r="E88" s="33">
        <f t="shared" si="4"/>
        <v>50.4</v>
      </c>
    </row>
    <row r="89" spans="1:5" ht="26.1" customHeight="1" x14ac:dyDescent="0.3">
      <c r="A89" s="30" t="s">
        <v>196</v>
      </c>
      <c r="B89" s="31" t="s">
        <v>197</v>
      </c>
      <c r="C89" s="32" t="s">
        <v>54</v>
      </c>
      <c r="D89" s="77">
        <v>73</v>
      </c>
      <c r="E89" s="33">
        <f t="shared" si="4"/>
        <v>21.9</v>
      </c>
    </row>
    <row r="90" spans="1:5" ht="26.1" customHeight="1" x14ac:dyDescent="0.3">
      <c r="A90" s="30" t="s">
        <v>198</v>
      </c>
      <c r="B90" s="49" t="s">
        <v>199</v>
      </c>
      <c r="C90" s="32" t="s">
        <v>95</v>
      </c>
      <c r="D90" s="77">
        <v>701</v>
      </c>
      <c r="E90" s="33">
        <f t="shared" si="4"/>
        <v>210.29999999999998</v>
      </c>
    </row>
    <row r="91" spans="1:5" ht="26.1" customHeight="1" x14ac:dyDescent="0.3">
      <c r="A91" s="30" t="s">
        <v>200</v>
      </c>
      <c r="B91" s="49" t="s">
        <v>201</v>
      </c>
      <c r="C91" s="32" t="s">
        <v>95</v>
      </c>
      <c r="D91" s="77">
        <v>761</v>
      </c>
      <c r="E91" s="33">
        <f t="shared" si="4"/>
        <v>228.29999999999998</v>
      </c>
    </row>
    <row r="92" spans="1:5" ht="26.1" customHeight="1" x14ac:dyDescent="0.3">
      <c r="A92" s="30" t="s">
        <v>202</v>
      </c>
      <c r="B92" s="31" t="s">
        <v>203</v>
      </c>
      <c r="C92" s="32" t="s">
        <v>54</v>
      </c>
      <c r="D92" s="77">
        <v>105</v>
      </c>
      <c r="E92" s="33">
        <f t="shared" si="4"/>
        <v>31.5</v>
      </c>
    </row>
    <row r="93" spans="1:5" ht="26.1" customHeight="1" thickBot="1" x14ac:dyDescent="0.35">
      <c r="A93" s="47" t="s">
        <v>204</v>
      </c>
      <c r="B93" s="37" t="s">
        <v>205</v>
      </c>
      <c r="C93" s="38" t="s">
        <v>54</v>
      </c>
      <c r="D93" s="77">
        <v>212</v>
      </c>
      <c r="E93" s="33">
        <f t="shared" si="4"/>
        <v>63.599999999999994</v>
      </c>
    </row>
    <row r="94" spans="1:5" ht="26.1" customHeight="1" thickBot="1" x14ac:dyDescent="0.35">
      <c r="A94" s="97" t="s">
        <v>547</v>
      </c>
      <c r="B94" s="98"/>
      <c r="C94" s="98"/>
      <c r="D94" s="98"/>
      <c r="E94" s="99"/>
    </row>
    <row r="95" spans="1:5" ht="26.1" customHeight="1" x14ac:dyDescent="0.3">
      <c r="A95" s="40" t="s">
        <v>206</v>
      </c>
      <c r="B95" s="41" t="s">
        <v>207</v>
      </c>
      <c r="C95" s="42" t="s">
        <v>54</v>
      </c>
      <c r="D95" s="77">
        <v>317</v>
      </c>
      <c r="E95" s="33">
        <f t="shared" ref="E95:E113" si="5">D95*$T$1</f>
        <v>95.1</v>
      </c>
    </row>
    <row r="96" spans="1:5" ht="26.1" customHeight="1" x14ac:dyDescent="0.3">
      <c r="A96" s="30" t="s">
        <v>209</v>
      </c>
      <c r="B96" s="31" t="s">
        <v>210</v>
      </c>
      <c r="C96" s="32" t="s">
        <v>54</v>
      </c>
      <c r="D96" s="77">
        <v>311</v>
      </c>
      <c r="E96" s="33">
        <f t="shared" si="5"/>
        <v>93.3</v>
      </c>
    </row>
    <row r="97" spans="1:5" ht="26.1" customHeight="1" x14ac:dyDescent="0.3">
      <c r="A97" s="30" t="s">
        <v>211</v>
      </c>
      <c r="B97" s="31" t="s">
        <v>212</v>
      </c>
      <c r="C97" s="32" t="s">
        <v>54</v>
      </c>
      <c r="D97" s="77">
        <v>311</v>
      </c>
      <c r="E97" s="33">
        <f t="shared" si="5"/>
        <v>93.3</v>
      </c>
    </row>
    <row r="98" spans="1:5" ht="26.1" customHeight="1" x14ac:dyDescent="0.3">
      <c r="A98" s="30" t="s">
        <v>213</v>
      </c>
      <c r="B98" s="31" t="s">
        <v>214</v>
      </c>
      <c r="C98" s="32" t="s">
        <v>54</v>
      </c>
      <c r="D98" s="77">
        <v>283</v>
      </c>
      <c r="E98" s="33">
        <f t="shared" si="5"/>
        <v>84.899999999999991</v>
      </c>
    </row>
    <row r="99" spans="1:5" ht="26.1" customHeight="1" x14ac:dyDescent="0.3">
      <c r="A99" s="30" t="s">
        <v>215</v>
      </c>
      <c r="B99" s="31" t="s">
        <v>216</v>
      </c>
      <c r="C99" s="32" t="s">
        <v>54</v>
      </c>
      <c r="D99" s="77">
        <v>383</v>
      </c>
      <c r="E99" s="33">
        <f t="shared" si="5"/>
        <v>114.89999999999999</v>
      </c>
    </row>
    <row r="100" spans="1:5" ht="26.1" customHeight="1" x14ac:dyDescent="0.3">
      <c r="A100" s="30" t="s">
        <v>217</v>
      </c>
      <c r="B100" s="31" t="s">
        <v>218</v>
      </c>
      <c r="C100" s="32" t="s">
        <v>54</v>
      </c>
      <c r="D100" s="77">
        <v>311</v>
      </c>
      <c r="E100" s="33">
        <f t="shared" si="5"/>
        <v>93.3</v>
      </c>
    </row>
    <row r="101" spans="1:5" ht="26.1" customHeight="1" x14ac:dyDescent="0.3">
      <c r="A101" s="51" t="s">
        <v>219</v>
      </c>
      <c r="B101" s="31" t="s">
        <v>220</v>
      </c>
      <c r="C101" s="32" t="s">
        <v>54</v>
      </c>
      <c r="D101" s="77">
        <v>283</v>
      </c>
      <c r="E101" s="33">
        <f t="shared" si="5"/>
        <v>84.899999999999991</v>
      </c>
    </row>
    <row r="102" spans="1:5" ht="26.1" customHeight="1" x14ac:dyDescent="0.3">
      <c r="A102" s="51" t="s">
        <v>221</v>
      </c>
      <c r="B102" s="31" t="s">
        <v>222</v>
      </c>
      <c r="C102" s="32" t="s">
        <v>54</v>
      </c>
      <c r="D102" s="77">
        <v>271</v>
      </c>
      <c r="E102" s="33">
        <f t="shared" si="5"/>
        <v>81.3</v>
      </c>
    </row>
    <row r="103" spans="1:5" ht="26.1" customHeight="1" x14ac:dyDescent="0.3">
      <c r="A103" s="30" t="s">
        <v>223</v>
      </c>
      <c r="B103" s="31" t="s">
        <v>224</v>
      </c>
      <c r="C103" s="32" t="s">
        <v>54</v>
      </c>
      <c r="D103" s="77">
        <v>222</v>
      </c>
      <c r="E103" s="33">
        <f t="shared" si="5"/>
        <v>66.599999999999994</v>
      </c>
    </row>
    <row r="104" spans="1:5" ht="26.1" customHeight="1" x14ac:dyDescent="0.3">
      <c r="A104" s="30" t="s">
        <v>225</v>
      </c>
      <c r="B104" s="31" t="s">
        <v>226</v>
      </c>
      <c r="C104" s="32" t="s">
        <v>54</v>
      </c>
      <c r="D104" s="77">
        <v>122</v>
      </c>
      <c r="E104" s="33">
        <f t="shared" si="5"/>
        <v>36.6</v>
      </c>
    </row>
    <row r="105" spans="1:5" ht="26.1" customHeight="1" x14ac:dyDescent="0.3">
      <c r="A105" s="30" t="s">
        <v>227</v>
      </c>
      <c r="B105" s="31" t="s">
        <v>228</v>
      </c>
      <c r="C105" s="32" t="s">
        <v>54</v>
      </c>
      <c r="D105" s="77">
        <v>46</v>
      </c>
      <c r="E105" s="33">
        <f t="shared" si="5"/>
        <v>13.799999999999999</v>
      </c>
    </row>
    <row r="106" spans="1:5" ht="26.1" customHeight="1" x14ac:dyDescent="0.3">
      <c r="A106" s="30" t="s">
        <v>229</v>
      </c>
      <c r="B106" s="31" t="s">
        <v>230</v>
      </c>
      <c r="C106" s="32" t="s">
        <v>54</v>
      </c>
      <c r="D106" s="77">
        <v>560</v>
      </c>
      <c r="E106" s="33">
        <f t="shared" si="5"/>
        <v>168</v>
      </c>
    </row>
    <row r="107" spans="1:5" ht="26.1" customHeight="1" x14ac:dyDescent="0.3">
      <c r="A107" s="30" t="s">
        <v>231</v>
      </c>
      <c r="B107" s="31" t="s">
        <v>232</v>
      </c>
      <c r="C107" s="32" t="s">
        <v>54</v>
      </c>
      <c r="D107" s="77">
        <v>844</v>
      </c>
      <c r="E107" s="33">
        <f t="shared" si="5"/>
        <v>253.2</v>
      </c>
    </row>
    <row r="108" spans="1:5" ht="26.1" customHeight="1" x14ac:dyDescent="0.3">
      <c r="A108" s="30" t="s">
        <v>233</v>
      </c>
      <c r="B108" s="31" t="s">
        <v>234</v>
      </c>
      <c r="C108" s="32" t="s">
        <v>54</v>
      </c>
      <c r="D108" s="77">
        <v>385</v>
      </c>
      <c r="E108" s="33">
        <f t="shared" si="5"/>
        <v>115.5</v>
      </c>
    </row>
    <row r="109" spans="1:5" ht="26.1" customHeight="1" x14ac:dyDescent="0.3">
      <c r="A109" s="30" t="s">
        <v>235</v>
      </c>
      <c r="B109" s="31" t="s">
        <v>236</v>
      </c>
      <c r="C109" s="32" t="s">
        <v>54</v>
      </c>
      <c r="D109" s="77">
        <v>186</v>
      </c>
      <c r="E109" s="33">
        <f t="shared" si="5"/>
        <v>55.8</v>
      </c>
    </row>
    <row r="110" spans="1:5" ht="26.1" customHeight="1" x14ac:dyDescent="0.3">
      <c r="A110" s="30" t="s">
        <v>237</v>
      </c>
      <c r="B110" s="31" t="s">
        <v>238</v>
      </c>
      <c r="C110" s="32" t="s">
        <v>54</v>
      </c>
      <c r="D110" s="77">
        <v>333</v>
      </c>
      <c r="E110" s="33">
        <f t="shared" si="5"/>
        <v>99.899999999999991</v>
      </c>
    </row>
    <row r="111" spans="1:5" ht="26.1" customHeight="1" x14ac:dyDescent="0.3">
      <c r="A111" s="30" t="s">
        <v>239</v>
      </c>
      <c r="B111" s="31" t="s">
        <v>240</v>
      </c>
      <c r="C111" s="32" t="s">
        <v>54</v>
      </c>
      <c r="D111" s="77">
        <v>66</v>
      </c>
      <c r="E111" s="33">
        <f t="shared" si="5"/>
        <v>19.8</v>
      </c>
    </row>
    <row r="112" spans="1:5" ht="26.1" customHeight="1" x14ac:dyDescent="0.3">
      <c r="A112" s="30" t="s">
        <v>241</v>
      </c>
      <c r="B112" s="31" t="s">
        <v>242</v>
      </c>
      <c r="C112" s="32" t="s">
        <v>54</v>
      </c>
      <c r="D112" s="77">
        <v>533</v>
      </c>
      <c r="E112" s="33">
        <f t="shared" si="5"/>
        <v>159.9</v>
      </c>
    </row>
    <row r="113" spans="1:5" ht="26.1" customHeight="1" thickBot="1" x14ac:dyDescent="0.35">
      <c r="A113" s="47" t="s">
        <v>243</v>
      </c>
      <c r="B113" s="37" t="s">
        <v>244</v>
      </c>
      <c r="C113" s="38" t="s">
        <v>54</v>
      </c>
      <c r="D113" s="77">
        <v>258</v>
      </c>
      <c r="E113" s="33">
        <f t="shared" si="5"/>
        <v>77.399999999999991</v>
      </c>
    </row>
    <row r="114" spans="1:5" ht="26.1" customHeight="1" thickBot="1" x14ac:dyDescent="0.35">
      <c r="A114" s="93" t="s">
        <v>548</v>
      </c>
      <c r="B114" s="94"/>
      <c r="C114" s="94"/>
      <c r="D114" s="94"/>
      <c r="E114" s="95"/>
    </row>
    <row r="115" spans="1:5" ht="26.1" customHeight="1" x14ac:dyDescent="0.3">
      <c r="A115" s="40" t="s">
        <v>245</v>
      </c>
      <c r="B115" s="41" t="s">
        <v>246</v>
      </c>
      <c r="C115" s="42" t="s">
        <v>54</v>
      </c>
      <c r="D115" s="77">
        <v>181</v>
      </c>
      <c r="E115" s="33">
        <f t="shared" ref="E115:E129" si="6">D115*$T$1</f>
        <v>54.3</v>
      </c>
    </row>
    <row r="116" spans="1:5" ht="26.1" customHeight="1" x14ac:dyDescent="0.3">
      <c r="A116" s="30" t="s">
        <v>248</v>
      </c>
      <c r="B116" s="49" t="s">
        <v>249</v>
      </c>
      <c r="C116" s="32" t="s">
        <v>54</v>
      </c>
      <c r="D116" s="77">
        <v>270</v>
      </c>
      <c r="E116" s="33">
        <f t="shared" si="6"/>
        <v>81</v>
      </c>
    </row>
    <row r="117" spans="1:5" ht="26.1" customHeight="1" x14ac:dyDescent="0.3">
      <c r="A117" s="30" t="s">
        <v>250</v>
      </c>
      <c r="B117" s="31" t="s">
        <v>251</v>
      </c>
      <c r="C117" s="32" t="s">
        <v>252</v>
      </c>
      <c r="D117" s="77">
        <v>198</v>
      </c>
      <c r="E117" s="33">
        <f t="shared" si="6"/>
        <v>59.4</v>
      </c>
    </row>
    <row r="118" spans="1:5" ht="26.1" customHeight="1" x14ac:dyDescent="0.3">
      <c r="A118" s="30" t="s">
        <v>253</v>
      </c>
      <c r="B118" s="49" t="s">
        <v>254</v>
      </c>
      <c r="C118" s="32" t="s">
        <v>32</v>
      </c>
      <c r="D118" s="77">
        <v>171</v>
      </c>
      <c r="E118" s="33">
        <f t="shared" si="6"/>
        <v>51.3</v>
      </c>
    </row>
    <row r="119" spans="1:5" ht="26.1" customHeight="1" x14ac:dyDescent="0.3">
      <c r="A119" s="30" t="s">
        <v>255</v>
      </c>
      <c r="B119" s="31" t="s">
        <v>256</v>
      </c>
      <c r="C119" s="32" t="s">
        <v>54</v>
      </c>
      <c r="D119" s="77">
        <v>180</v>
      </c>
      <c r="E119" s="33">
        <f t="shared" si="6"/>
        <v>54</v>
      </c>
    </row>
    <row r="120" spans="1:5" ht="26.1" customHeight="1" x14ac:dyDescent="0.3">
      <c r="A120" s="30" t="s">
        <v>257</v>
      </c>
      <c r="B120" s="49" t="s">
        <v>258</v>
      </c>
      <c r="C120" s="32" t="s">
        <v>252</v>
      </c>
      <c r="D120" s="77">
        <v>855</v>
      </c>
      <c r="E120" s="33">
        <f t="shared" si="6"/>
        <v>256.5</v>
      </c>
    </row>
    <row r="121" spans="1:5" ht="26.1" customHeight="1" x14ac:dyDescent="0.3">
      <c r="A121" s="30" t="s">
        <v>259</v>
      </c>
      <c r="B121" s="49" t="s">
        <v>260</v>
      </c>
      <c r="C121" s="32" t="s">
        <v>252</v>
      </c>
      <c r="D121" s="77">
        <v>810</v>
      </c>
      <c r="E121" s="33">
        <f t="shared" si="6"/>
        <v>243</v>
      </c>
    </row>
    <row r="122" spans="1:5" ht="26.1" customHeight="1" x14ac:dyDescent="0.3">
      <c r="A122" s="30" t="s">
        <v>261</v>
      </c>
      <c r="B122" s="49" t="s">
        <v>262</v>
      </c>
      <c r="C122" s="32" t="s">
        <v>252</v>
      </c>
      <c r="D122" s="77">
        <v>317</v>
      </c>
      <c r="E122" s="33">
        <f t="shared" si="6"/>
        <v>95.1</v>
      </c>
    </row>
    <row r="123" spans="1:5" ht="26.1" customHeight="1" x14ac:dyDescent="0.3">
      <c r="A123" s="30" t="s">
        <v>263</v>
      </c>
      <c r="B123" s="49" t="s">
        <v>264</v>
      </c>
      <c r="C123" s="32" t="s">
        <v>252</v>
      </c>
      <c r="D123" s="77">
        <v>434</v>
      </c>
      <c r="E123" s="33">
        <f t="shared" si="6"/>
        <v>130.19999999999999</v>
      </c>
    </row>
    <row r="124" spans="1:5" ht="26.1" customHeight="1" x14ac:dyDescent="0.3">
      <c r="A124" s="30" t="s">
        <v>265</v>
      </c>
      <c r="B124" s="31" t="s">
        <v>266</v>
      </c>
      <c r="C124" s="32" t="s">
        <v>252</v>
      </c>
      <c r="D124" s="77">
        <v>144</v>
      </c>
      <c r="E124" s="33">
        <f t="shared" si="6"/>
        <v>43.199999999999996</v>
      </c>
    </row>
    <row r="125" spans="1:5" ht="26.1" customHeight="1" x14ac:dyDescent="0.3">
      <c r="A125" s="30" t="s">
        <v>267</v>
      </c>
      <c r="B125" s="31" t="s">
        <v>268</v>
      </c>
      <c r="C125" s="32" t="s">
        <v>252</v>
      </c>
      <c r="D125" s="77">
        <v>144</v>
      </c>
      <c r="E125" s="33">
        <f t="shared" si="6"/>
        <v>43.199999999999996</v>
      </c>
    </row>
    <row r="126" spans="1:5" ht="26.1" customHeight="1" x14ac:dyDescent="0.3">
      <c r="A126" s="30" t="s">
        <v>269</v>
      </c>
      <c r="B126" s="49" t="s">
        <v>270</v>
      </c>
      <c r="C126" s="32" t="s">
        <v>54</v>
      </c>
      <c r="D126" s="77">
        <v>2093</v>
      </c>
      <c r="E126" s="33">
        <f t="shared" si="6"/>
        <v>627.9</v>
      </c>
    </row>
    <row r="127" spans="1:5" ht="26.1" customHeight="1" x14ac:dyDescent="0.3">
      <c r="A127" s="30" t="s">
        <v>271</v>
      </c>
      <c r="B127" s="31" t="s">
        <v>272</v>
      </c>
      <c r="C127" s="32" t="s">
        <v>87</v>
      </c>
      <c r="D127" s="77">
        <v>44</v>
      </c>
      <c r="E127" s="33">
        <f t="shared" si="6"/>
        <v>13.2</v>
      </c>
    </row>
    <row r="128" spans="1:5" ht="26.1" customHeight="1" x14ac:dyDescent="0.3">
      <c r="A128" s="30" t="s">
        <v>273</v>
      </c>
      <c r="B128" s="35" t="s">
        <v>274</v>
      </c>
      <c r="C128" s="32" t="s">
        <v>87</v>
      </c>
      <c r="D128" s="77">
        <v>36</v>
      </c>
      <c r="E128" s="33">
        <f t="shared" si="6"/>
        <v>10.799999999999999</v>
      </c>
    </row>
    <row r="129" spans="1:5" ht="26.1" customHeight="1" thickBot="1" x14ac:dyDescent="0.35">
      <c r="A129" s="47" t="s">
        <v>275</v>
      </c>
      <c r="B129" s="50" t="s">
        <v>276</v>
      </c>
      <c r="C129" s="38" t="s">
        <v>54</v>
      </c>
      <c r="D129" s="77">
        <v>251</v>
      </c>
      <c r="E129" s="33">
        <f t="shared" si="6"/>
        <v>75.3</v>
      </c>
    </row>
    <row r="130" spans="1:5" ht="26.1" customHeight="1" thickBot="1" x14ac:dyDescent="0.35">
      <c r="A130" s="106" t="s">
        <v>549</v>
      </c>
      <c r="B130" s="107"/>
      <c r="C130" s="107"/>
      <c r="D130" s="107"/>
      <c r="E130" s="108"/>
    </row>
    <row r="131" spans="1:5" ht="26.1" customHeight="1" x14ac:dyDescent="0.3">
      <c r="A131" s="43" t="s">
        <v>277</v>
      </c>
      <c r="B131" s="44" t="s">
        <v>278</v>
      </c>
      <c r="C131" s="45" t="s">
        <v>252</v>
      </c>
      <c r="D131" s="77">
        <v>198</v>
      </c>
      <c r="E131" s="33">
        <f t="shared" ref="E131:E189" si="7">D131*$T$1</f>
        <v>59.4</v>
      </c>
    </row>
    <row r="132" spans="1:5" ht="26.1" customHeight="1" x14ac:dyDescent="0.3">
      <c r="A132" s="30" t="s">
        <v>280</v>
      </c>
      <c r="B132" s="49" t="s">
        <v>281</v>
      </c>
      <c r="C132" s="32" t="s">
        <v>37</v>
      </c>
      <c r="D132" s="77">
        <v>13156</v>
      </c>
      <c r="E132" s="33">
        <f t="shared" si="7"/>
        <v>3946.7999999999997</v>
      </c>
    </row>
    <row r="133" spans="1:5" ht="26.1" customHeight="1" x14ac:dyDescent="0.3">
      <c r="A133" s="30" t="s">
        <v>282</v>
      </c>
      <c r="B133" s="31" t="s">
        <v>283</v>
      </c>
      <c r="C133" s="32" t="s">
        <v>37</v>
      </c>
      <c r="D133" s="77">
        <v>161</v>
      </c>
      <c r="E133" s="33">
        <f t="shared" si="7"/>
        <v>48.3</v>
      </c>
    </row>
    <row r="134" spans="1:5" ht="26.1" customHeight="1" x14ac:dyDescent="0.3">
      <c r="A134" s="51" t="s">
        <v>284</v>
      </c>
      <c r="B134" s="31" t="s">
        <v>285</v>
      </c>
      <c r="C134" s="32" t="s">
        <v>37</v>
      </c>
      <c r="D134" s="77">
        <v>161</v>
      </c>
      <c r="E134" s="33">
        <f t="shared" si="7"/>
        <v>48.3</v>
      </c>
    </row>
    <row r="135" spans="1:5" ht="26.1" customHeight="1" x14ac:dyDescent="0.3">
      <c r="A135" s="30" t="s">
        <v>286</v>
      </c>
      <c r="B135" s="31" t="s">
        <v>287</v>
      </c>
      <c r="C135" s="32" t="s">
        <v>37</v>
      </c>
      <c r="D135" s="77">
        <v>161</v>
      </c>
      <c r="E135" s="33">
        <f t="shared" si="7"/>
        <v>48.3</v>
      </c>
    </row>
    <row r="136" spans="1:5" ht="26.1" customHeight="1" x14ac:dyDescent="0.3">
      <c r="A136" s="30" t="s">
        <v>288</v>
      </c>
      <c r="B136" s="31" t="s">
        <v>289</v>
      </c>
      <c r="C136" s="32" t="s">
        <v>37</v>
      </c>
      <c r="D136" s="77">
        <v>161</v>
      </c>
      <c r="E136" s="33">
        <f t="shared" si="7"/>
        <v>48.3</v>
      </c>
    </row>
    <row r="137" spans="1:5" ht="26.1" customHeight="1" x14ac:dyDescent="0.3">
      <c r="A137" s="30" t="s">
        <v>290</v>
      </c>
      <c r="B137" s="31" t="s">
        <v>291</v>
      </c>
      <c r="C137" s="32" t="s">
        <v>95</v>
      </c>
      <c r="D137" s="77">
        <v>161</v>
      </c>
      <c r="E137" s="33">
        <f t="shared" si="7"/>
        <v>48.3</v>
      </c>
    </row>
    <row r="138" spans="1:5" ht="26.1" customHeight="1" x14ac:dyDescent="0.3">
      <c r="A138" s="30" t="s">
        <v>292</v>
      </c>
      <c r="B138" s="31" t="s">
        <v>293</v>
      </c>
      <c r="C138" s="32" t="s">
        <v>95</v>
      </c>
      <c r="D138" s="77">
        <v>161</v>
      </c>
      <c r="E138" s="33">
        <f t="shared" si="7"/>
        <v>48.3</v>
      </c>
    </row>
    <row r="139" spans="1:5" ht="26.1" customHeight="1" x14ac:dyDescent="0.3">
      <c r="A139" s="30" t="s">
        <v>294</v>
      </c>
      <c r="B139" s="31" t="s">
        <v>295</v>
      </c>
      <c r="C139" s="32" t="s">
        <v>252</v>
      </c>
      <c r="D139" s="77">
        <v>144</v>
      </c>
      <c r="E139" s="33">
        <f t="shared" si="7"/>
        <v>43.199999999999996</v>
      </c>
    </row>
    <row r="140" spans="1:5" ht="26.1" customHeight="1" x14ac:dyDescent="0.3">
      <c r="A140" s="30" t="s">
        <v>296</v>
      </c>
      <c r="B140" s="31" t="s">
        <v>297</v>
      </c>
      <c r="C140" s="32" t="s">
        <v>252</v>
      </c>
      <c r="D140" s="77">
        <v>144</v>
      </c>
      <c r="E140" s="33">
        <f t="shared" si="7"/>
        <v>43.199999999999996</v>
      </c>
    </row>
    <row r="141" spans="1:5" ht="26.1" customHeight="1" x14ac:dyDescent="0.3">
      <c r="A141" s="30" t="s">
        <v>298</v>
      </c>
      <c r="B141" s="49" t="s">
        <v>299</v>
      </c>
      <c r="C141" s="32" t="s">
        <v>37</v>
      </c>
      <c r="D141" s="77">
        <v>254</v>
      </c>
      <c r="E141" s="33">
        <f t="shared" si="7"/>
        <v>76.2</v>
      </c>
    </row>
    <row r="142" spans="1:5" ht="26.1" customHeight="1" x14ac:dyDescent="0.3">
      <c r="A142" s="30" t="s">
        <v>300</v>
      </c>
      <c r="B142" s="31" t="s">
        <v>301</v>
      </c>
      <c r="C142" s="32" t="s">
        <v>95</v>
      </c>
      <c r="D142" s="77">
        <v>222</v>
      </c>
      <c r="E142" s="33">
        <f t="shared" si="7"/>
        <v>66.599999999999994</v>
      </c>
    </row>
    <row r="143" spans="1:5" ht="26.1" customHeight="1" x14ac:dyDescent="0.3">
      <c r="A143" s="30" t="s">
        <v>302</v>
      </c>
      <c r="B143" s="31" t="s">
        <v>303</v>
      </c>
      <c r="C143" s="32" t="s">
        <v>95</v>
      </c>
      <c r="D143" s="77">
        <v>395</v>
      </c>
      <c r="E143" s="33">
        <f t="shared" si="7"/>
        <v>118.5</v>
      </c>
    </row>
    <row r="144" spans="1:5" ht="26.1" customHeight="1" x14ac:dyDescent="0.3">
      <c r="A144" s="30" t="s">
        <v>304</v>
      </c>
      <c r="B144" s="31" t="s">
        <v>305</v>
      </c>
      <c r="C144" s="32" t="s">
        <v>95</v>
      </c>
      <c r="D144" s="77">
        <v>224</v>
      </c>
      <c r="E144" s="33">
        <f t="shared" si="7"/>
        <v>67.2</v>
      </c>
    </row>
    <row r="145" spans="1:5" ht="26.1" customHeight="1" x14ac:dyDescent="0.3">
      <c r="A145" s="30" t="s">
        <v>306</v>
      </c>
      <c r="B145" s="31" t="s">
        <v>307</v>
      </c>
      <c r="C145" s="32" t="s">
        <v>95</v>
      </c>
      <c r="D145" s="77">
        <v>217</v>
      </c>
      <c r="E145" s="33">
        <f t="shared" si="7"/>
        <v>65.099999999999994</v>
      </c>
    </row>
    <row r="146" spans="1:5" ht="26.1" customHeight="1" x14ac:dyDescent="0.3">
      <c r="A146" s="30" t="s">
        <v>308</v>
      </c>
      <c r="B146" s="31" t="s">
        <v>309</v>
      </c>
      <c r="C146" s="32" t="s">
        <v>252</v>
      </c>
      <c r="D146" s="77">
        <v>161</v>
      </c>
      <c r="E146" s="33">
        <f t="shared" si="7"/>
        <v>48.3</v>
      </c>
    </row>
    <row r="147" spans="1:5" ht="26.1" customHeight="1" x14ac:dyDescent="0.3">
      <c r="A147" s="30" t="s">
        <v>310</v>
      </c>
      <c r="B147" s="31" t="s">
        <v>311</v>
      </c>
      <c r="C147" s="32" t="s">
        <v>252</v>
      </c>
      <c r="D147" s="77">
        <v>144</v>
      </c>
      <c r="E147" s="33">
        <f t="shared" si="7"/>
        <v>43.199999999999996</v>
      </c>
    </row>
    <row r="148" spans="1:5" ht="26.1" customHeight="1" x14ac:dyDescent="0.3">
      <c r="A148" s="30" t="s">
        <v>312</v>
      </c>
      <c r="B148" s="31" t="s">
        <v>313</v>
      </c>
      <c r="C148" s="32" t="s">
        <v>252</v>
      </c>
      <c r="D148" s="77">
        <v>232</v>
      </c>
      <c r="E148" s="33">
        <f t="shared" si="7"/>
        <v>69.599999999999994</v>
      </c>
    </row>
    <row r="149" spans="1:5" ht="26.1" customHeight="1" x14ac:dyDescent="0.3">
      <c r="A149" s="30" t="s">
        <v>314</v>
      </c>
      <c r="B149" s="31" t="s">
        <v>315</v>
      </c>
      <c r="C149" s="32" t="s">
        <v>252</v>
      </c>
      <c r="D149" s="77">
        <v>256</v>
      </c>
      <c r="E149" s="33">
        <f t="shared" si="7"/>
        <v>76.8</v>
      </c>
    </row>
    <row r="150" spans="1:5" ht="26.1" customHeight="1" x14ac:dyDescent="0.3">
      <c r="A150" s="30" t="s">
        <v>316</v>
      </c>
      <c r="B150" s="31" t="s">
        <v>317</v>
      </c>
      <c r="C150" s="32" t="s">
        <v>252</v>
      </c>
      <c r="D150" s="77">
        <v>256</v>
      </c>
      <c r="E150" s="33">
        <f t="shared" si="7"/>
        <v>76.8</v>
      </c>
    </row>
    <row r="151" spans="1:5" ht="26.1" customHeight="1" x14ac:dyDescent="0.3">
      <c r="A151" s="30" t="s">
        <v>318</v>
      </c>
      <c r="B151" s="31" t="s">
        <v>319</v>
      </c>
      <c r="C151" s="32" t="s">
        <v>54</v>
      </c>
      <c r="D151" s="77">
        <v>73</v>
      </c>
      <c r="E151" s="33">
        <f t="shared" si="7"/>
        <v>21.9</v>
      </c>
    </row>
    <row r="152" spans="1:5" ht="26.1" customHeight="1" x14ac:dyDescent="0.3">
      <c r="A152" s="30" t="s">
        <v>320</v>
      </c>
      <c r="B152" s="31" t="s">
        <v>321</v>
      </c>
      <c r="C152" s="32" t="s">
        <v>54</v>
      </c>
      <c r="D152" s="77">
        <v>73</v>
      </c>
      <c r="E152" s="33">
        <f t="shared" si="7"/>
        <v>21.9</v>
      </c>
    </row>
    <row r="153" spans="1:5" ht="26.1" customHeight="1" x14ac:dyDescent="0.3">
      <c r="A153" s="30" t="s">
        <v>322</v>
      </c>
      <c r="B153" s="31" t="s">
        <v>323</v>
      </c>
      <c r="C153" s="32" t="s">
        <v>54</v>
      </c>
      <c r="D153" s="77">
        <v>73</v>
      </c>
      <c r="E153" s="33">
        <f t="shared" si="7"/>
        <v>21.9</v>
      </c>
    </row>
    <row r="154" spans="1:5" ht="26.1" customHeight="1" x14ac:dyDescent="0.3">
      <c r="A154" s="30" t="s">
        <v>324</v>
      </c>
      <c r="B154" s="31" t="s">
        <v>325</v>
      </c>
      <c r="C154" s="32" t="s">
        <v>54</v>
      </c>
      <c r="D154" s="77">
        <v>73</v>
      </c>
      <c r="E154" s="33">
        <f t="shared" si="7"/>
        <v>21.9</v>
      </c>
    </row>
    <row r="155" spans="1:5" ht="26.1" customHeight="1" x14ac:dyDescent="0.3">
      <c r="A155" s="30" t="s">
        <v>326</v>
      </c>
      <c r="B155" s="31" t="s">
        <v>327</v>
      </c>
      <c r="C155" s="32" t="s">
        <v>95</v>
      </c>
      <c r="D155" s="77">
        <v>212</v>
      </c>
      <c r="E155" s="33">
        <f t="shared" si="7"/>
        <v>63.599999999999994</v>
      </c>
    </row>
    <row r="156" spans="1:5" ht="26.1" customHeight="1" x14ac:dyDescent="0.3">
      <c r="A156" s="30" t="s">
        <v>328</v>
      </c>
      <c r="B156" s="31" t="s">
        <v>329</v>
      </c>
      <c r="C156" s="32" t="s">
        <v>95</v>
      </c>
      <c r="D156" s="77">
        <v>144</v>
      </c>
      <c r="E156" s="33">
        <f t="shared" si="7"/>
        <v>43.199999999999996</v>
      </c>
    </row>
    <row r="157" spans="1:5" ht="26.1" customHeight="1" x14ac:dyDescent="0.3">
      <c r="A157" s="30" t="s">
        <v>330</v>
      </c>
      <c r="B157" s="31" t="s">
        <v>331</v>
      </c>
      <c r="C157" s="32" t="s">
        <v>95</v>
      </c>
      <c r="D157" s="77">
        <v>212</v>
      </c>
      <c r="E157" s="33">
        <f t="shared" si="7"/>
        <v>63.599999999999994</v>
      </c>
    </row>
    <row r="158" spans="1:5" ht="26.1" customHeight="1" x14ac:dyDescent="0.3">
      <c r="A158" s="30" t="s">
        <v>332</v>
      </c>
      <c r="B158" s="31" t="s">
        <v>333</v>
      </c>
      <c r="C158" s="32" t="s">
        <v>95</v>
      </c>
      <c r="D158" s="77">
        <v>144</v>
      </c>
      <c r="E158" s="33">
        <f t="shared" si="7"/>
        <v>43.199999999999996</v>
      </c>
    </row>
    <row r="159" spans="1:5" ht="26.1" customHeight="1" x14ac:dyDescent="0.3">
      <c r="A159" s="30" t="s">
        <v>334</v>
      </c>
      <c r="B159" s="49" t="s">
        <v>335</v>
      </c>
      <c r="C159" s="32" t="s">
        <v>95</v>
      </c>
      <c r="D159" s="77">
        <v>13156</v>
      </c>
      <c r="E159" s="33">
        <f t="shared" si="7"/>
        <v>3946.7999999999997</v>
      </c>
    </row>
    <row r="160" spans="1:5" ht="26.1" customHeight="1" x14ac:dyDescent="0.3">
      <c r="A160" s="30" t="s">
        <v>336</v>
      </c>
      <c r="B160" s="31" t="s">
        <v>337</v>
      </c>
      <c r="C160" s="32" t="s">
        <v>54</v>
      </c>
      <c r="D160" s="77">
        <v>78</v>
      </c>
      <c r="E160" s="33">
        <f t="shared" si="7"/>
        <v>23.4</v>
      </c>
    </row>
    <row r="161" spans="1:5" ht="26.1" customHeight="1" x14ac:dyDescent="0.3">
      <c r="A161" s="30" t="s">
        <v>338</v>
      </c>
      <c r="B161" s="49" t="s">
        <v>339</v>
      </c>
      <c r="C161" s="32" t="s">
        <v>54</v>
      </c>
      <c r="D161" s="77">
        <v>190</v>
      </c>
      <c r="E161" s="33">
        <f t="shared" si="7"/>
        <v>57</v>
      </c>
    </row>
    <row r="162" spans="1:5" ht="26.1" customHeight="1" x14ac:dyDescent="0.3">
      <c r="A162" s="30" t="s">
        <v>340</v>
      </c>
      <c r="B162" s="49" t="s">
        <v>341</v>
      </c>
      <c r="C162" s="32" t="s">
        <v>95</v>
      </c>
      <c r="D162" s="77">
        <v>13156</v>
      </c>
      <c r="E162" s="33">
        <f t="shared" si="7"/>
        <v>3946.7999999999997</v>
      </c>
    </row>
    <row r="163" spans="1:5" ht="26.1" customHeight="1" x14ac:dyDescent="0.3">
      <c r="A163" s="30" t="s">
        <v>342</v>
      </c>
      <c r="B163" s="49" t="s">
        <v>343</v>
      </c>
      <c r="C163" s="32" t="s">
        <v>95</v>
      </c>
      <c r="D163" s="77">
        <v>13156</v>
      </c>
      <c r="E163" s="33">
        <f t="shared" si="7"/>
        <v>3946.7999999999997</v>
      </c>
    </row>
    <row r="164" spans="1:5" ht="26.1" customHeight="1" x14ac:dyDescent="0.3">
      <c r="A164" s="30" t="s">
        <v>344</v>
      </c>
      <c r="B164" s="49" t="s">
        <v>345</v>
      </c>
      <c r="C164" s="32" t="s">
        <v>95</v>
      </c>
      <c r="D164" s="77">
        <v>13156</v>
      </c>
      <c r="E164" s="33">
        <f t="shared" si="7"/>
        <v>3946.7999999999997</v>
      </c>
    </row>
    <row r="165" spans="1:5" ht="26.1" customHeight="1" x14ac:dyDescent="0.3">
      <c r="A165" s="30" t="s">
        <v>346</v>
      </c>
      <c r="B165" s="49" t="s">
        <v>347</v>
      </c>
      <c r="C165" s="32" t="s">
        <v>37</v>
      </c>
      <c r="D165" s="77">
        <v>13156</v>
      </c>
      <c r="E165" s="33">
        <f t="shared" si="7"/>
        <v>3946.7999999999997</v>
      </c>
    </row>
    <row r="166" spans="1:5" ht="26.1" customHeight="1" x14ac:dyDescent="0.3">
      <c r="A166" s="30" t="s">
        <v>348</v>
      </c>
      <c r="B166" s="49" t="s">
        <v>349</v>
      </c>
      <c r="C166" s="32" t="s">
        <v>37</v>
      </c>
      <c r="D166" s="77">
        <v>15764</v>
      </c>
      <c r="E166" s="33">
        <f t="shared" si="7"/>
        <v>4729.2</v>
      </c>
    </row>
    <row r="167" spans="1:5" ht="26.1" customHeight="1" x14ac:dyDescent="0.3">
      <c r="A167" s="30" t="s">
        <v>350</v>
      </c>
      <c r="B167" s="49" t="s">
        <v>351</v>
      </c>
      <c r="C167" s="32" t="s">
        <v>37</v>
      </c>
      <c r="D167" s="77">
        <v>20427</v>
      </c>
      <c r="E167" s="33">
        <f t="shared" si="7"/>
        <v>6128.0999999999995</v>
      </c>
    </row>
    <row r="168" spans="1:5" ht="26.1" customHeight="1" x14ac:dyDescent="0.3">
      <c r="A168" s="30" t="s">
        <v>352</v>
      </c>
      <c r="B168" s="31" t="s">
        <v>353</v>
      </c>
      <c r="C168" s="32" t="s">
        <v>37</v>
      </c>
      <c r="D168" s="77">
        <v>161</v>
      </c>
      <c r="E168" s="33">
        <f t="shared" si="7"/>
        <v>48.3</v>
      </c>
    </row>
    <row r="169" spans="1:5" ht="26.1" customHeight="1" x14ac:dyDescent="0.3">
      <c r="A169" s="30" t="s">
        <v>354</v>
      </c>
      <c r="B169" s="31" t="s">
        <v>355</v>
      </c>
      <c r="C169" s="32" t="s">
        <v>37</v>
      </c>
      <c r="D169" s="77">
        <v>161</v>
      </c>
      <c r="E169" s="33">
        <f t="shared" si="7"/>
        <v>48.3</v>
      </c>
    </row>
    <row r="170" spans="1:5" ht="26.1" customHeight="1" x14ac:dyDescent="0.3">
      <c r="A170" s="30" t="s">
        <v>356</v>
      </c>
      <c r="B170" s="31" t="s">
        <v>357</v>
      </c>
      <c r="C170" s="32" t="s">
        <v>95</v>
      </c>
      <c r="D170" s="77">
        <v>198</v>
      </c>
      <c r="E170" s="33">
        <f t="shared" si="7"/>
        <v>59.4</v>
      </c>
    </row>
    <row r="171" spans="1:5" ht="26.1" customHeight="1" x14ac:dyDescent="0.3">
      <c r="A171" s="30" t="s">
        <v>358</v>
      </c>
      <c r="B171" s="31" t="s">
        <v>359</v>
      </c>
      <c r="C171" s="32" t="s">
        <v>37</v>
      </c>
      <c r="D171" s="77">
        <v>410</v>
      </c>
      <c r="E171" s="33">
        <f t="shared" si="7"/>
        <v>123</v>
      </c>
    </row>
    <row r="172" spans="1:5" ht="26.1" customHeight="1" x14ac:dyDescent="0.3">
      <c r="A172" s="30" t="s">
        <v>360</v>
      </c>
      <c r="B172" s="31" t="s">
        <v>361</v>
      </c>
      <c r="C172" s="32" t="s">
        <v>37</v>
      </c>
      <c r="D172" s="77">
        <v>214</v>
      </c>
      <c r="E172" s="33">
        <f t="shared" si="7"/>
        <v>64.2</v>
      </c>
    </row>
    <row r="173" spans="1:5" ht="26.1" customHeight="1" x14ac:dyDescent="0.3">
      <c r="A173" s="30" t="s">
        <v>362</v>
      </c>
      <c r="B173" s="31" t="s">
        <v>363</v>
      </c>
      <c r="C173" s="32" t="s">
        <v>54</v>
      </c>
      <c r="D173" s="77">
        <v>361</v>
      </c>
      <c r="E173" s="33">
        <f t="shared" si="7"/>
        <v>108.3</v>
      </c>
    </row>
    <row r="174" spans="1:5" ht="26.1" customHeight="1" x14ac:dyDescent="0.3">
      <c r="A174" s="30" t="s">
        <v>364</v>
      </c>
      <c r="B174" s="31" t="s">
        <v>365</v>
      </c>
      <c r="C174" s="32" t="s">
        <v>54</v>
      </c>
      <c r="D174" s="77">
        <v>186</v>
      </c>
      <c r="E174" s="33">
        <f t="shared" si="7"/>
        <v>55.8</v>
      </c>
    </row>
    <row r="175" spans="1:5" ht="26.1" customHeight="1" x14ac:dyDescent="0.3">
      <c r="A175" s="30" t="s">
        <v>366</v>
      </c>
      <c r="B175" s="49" t="s">
        <v>367</v>
      </c>
      <c r="C175" s="32" t="s">
        <v>54</v>
      </c>
      <c r="D175" s="77">
        <v>75</v>
      </c>
      <c r="E175" s="33">
        <f t="shared" si="7"/>
        <v>22.5</v>
      </c>
    </row>
    <row r="176" spans="1:5" ht="26.1" customHeight="1" x14ac:dyDescent="0.3">
      <c r="A176" s="30" t="s">
        <v>368</v>
      </c>
      <c r="B176" s="49" t="s">
        <v>369</v>
      </c>
      <c r="C176" s="32" t="s">
        <v>54</v>
      </c>
      <c r="D176" s="77">
        <v>360</v>
      </c>
      <c r="E176" s="33">
        <f t="shared" si="7"/>
        <v>108</v>
      </c>
    </row>
    <row r="177" spans="1:5" ht="26.1" customHeight="1" x14ac:dyDescent="0.3">
      <c r="A177" s="30" t="s">
        <v>370</v>
      </c>
      <c r="B177" s="49" t="s">
        <v>371</v>
      </c>
      <c r="C177" s="32" t="s">
        <v>95</v>
      </c>
      <c r="D177" s="77">
        <v>428</v>
      </c>
      <c r="E177" s="33">
        <f t="shared" si="7"/>
        <v>128.4</v>
      </c>
    </row>
    <row r="178" spans="1:5" ht="26.1" customHeight="1" x14ac:dyDescent="0.3">
      <c r="A178" s="30" t="s">
        <v>372</v>
      </c>
      <c r="B178" s="49" t="s">
        <v>373</v>
      </c>
      <c r="C178" s="32" t="s">
        <v>37</v>
      </c>
      <c r="D178" s="77">
        <v>8</v>
      </c>
      <c r="E178" s="33">
        <f t="shared" si="7"/>
        <v>2.4</v>
      </c>
    </row>
    <row r="179" spans="1:5" ht="26.1" customHeight="1" x14ac:dyDescent="0.3">
      <c r="A179" s="30" t="s">
        <v>374</v>
      </c>
      <c r="B179" s="49" t="s">
        <v>375</v>
      </c>
      <c r="C179" s="32" t="s">
        <v>252</v>
      </c>
      <c r="D179" s="77">
        <v>622</v>
      </c>
      <c r="E179" s="33">
        <f t="shared" si="7"/>
        <v>186.6</v>
      </c>
    </row>
    <row r="180" spans="1:5" ht="26.1" customHeight="1" x14ac:dyDescent="0.3">
      <c r="A180" s="30" t="s">
        <v>376</v>
      </c>
      <c r="B180" s="31" t="s">
        <v>377</v>
      </c>
      <c r="C180" s="32" t="s">
        <v>252</v>
      </c>
      <c r="D180" s="77">
        <v>144</v>
      </c>
      <c r="E180" s="33">
        <f t="shared" si="7"/>
        <v>43.199999999999996</v>
      </c>
    </row>
    <row r="181" spans="1:5" ht="26.1" customHeight="1" x14ac:dyDescent="0.3">
      <c r="A181" s="30" t="s">
        <v>378</v>
      </c>
      <c r="B181" s="31" t="s">
        <v>379</v>
      </c>
      <c r="C181" s="32" t="s">
        <v>252</v>
      </c>
      <c r="D181" s="77">
        <v>521</v>
      </c>
      <c r="E181" s="33">
        <f t="shared" si="7"/>
        <v>156.29999999999998</v>
      </c>
    </row>
    <row r="182" spans="1:5" ht="26.1" customHeight="1" x14ac:dyDescent="0.3">
      <c r="A182" s="30" t="s">
        <v>380</v>
      </c>
      <c r="B182" s="31" t="s">
        <v>381</v>
      </c>
      <c r="C182" s="32" t="s">
        <v>252</v>
      </c>
      <c r="D182" s="77">
        <v>521</v>
      </c>
      <c r="E182" s="33">
        <f t="shared" si="7"/>
        <v>156.29999999999998</v>
      </c>
    </row>
    <row r="183" spans="1:5" ht="26.1" customHeight="1" x14ac:dyDescent="0.3">
      <c r="A183" s="30" t="s">
        <v>382</v>
      </c>
      <c r="B183" s="35" t="s">
        <v>383</v>
      </c>
      <c r="C183" s="32" t="s">
        <v>37</v>
      </c>
      <c r="D183" s="77">
        <v>161</v>
      </c>
      <c r="E183" s="33">
        <f t="shared" si="7"/>
        <v>48.3</v>
      </c>
    </row>
    <row r="184" spans="1:5" ht="26.1" customHeight="1" x14ac:dyDescent="0.3">
      <c r="A184" s="30" t="s">
        <v>384</v>
      </c>
      <c r="B184" s="35" t="s">
        <v>385</v>
      </c>
      <c r="C184" s="32" t="s">
        <v>37</v>
      </c>
      <c r="D184" s="77">
        <v>333</v>
      </c>
      <c r="E184" s="33">
        <f t="shared" si="7"/>
        <v>99.899999999999991</v>
      </c>
    </row>
    <row r="185" spans="1:5" ht="26.1" customHeight="1" x14ac:dyDescent="0.3">
      <c r="A185" s="30" t="s">
        <v>386</v>
      </c>
      <c r="B185" s="35" t="s">
        <v>387</v>
      </c>
      <c r="C185" s="32" t="s">
        <v>37</v>
      </c>
      <c r="D185" s="77">
        <v>161</v>
      </c>
      <c r="E185" s="33">
        <f t="shared" si="7"/>
        <v>48.3</v>
      </c>
    </row>
    <row r="186" spans="1:5" ht="26.1" customHeight="1" x14ac:dyDescent="0.3">
      <c r="A186" s="30" t="s">
        <v>388</v>
      </c>
      <c r="B186" s="31" t="s">
        <v>389</v>
      </c>
      <c r="C186" s="32" t="s">
        <v>37</v>
      </c>
      <c r="D186" s="77">
        <v>333</v>
      </c>
      <c r="E186" s="33">
        <f t="shared" si="7"/>
        <v>99.899999999999991</v>
      </c>
    </row>
    <row r="187" spans="1:5" ht="26.1" customHeight="1" x14ac:dyDescent="0.3">
      <c r="A187" s="30" t="s">
        <v>390</v>
      </c>
      <c r="B187" s="31" t="s">
        <v>391</v>
      </c>
      <c r="C187" s="32" t="s">
        <v>37</v>
      </c>
      <c r="D187" s="77">
        <v>322</v>
      </c>
      <c r="E187" s="33">
        <f t="shared" si="7"/>
        <v>96.6</v>
      </c>
    </row>
    <row r="188" spans="1:5" ht="26.1" customHeight="1" x14ac:dyDescent="0.3">
      <c r="A188" s="51" t="s">
        <v>392</v>
      </c>
      <c r="B188" s="31" t="s">
        <v>393</v>
      </c>
      <c r="C188" s="32" t="s">
        <v>87</v>
      </c>
      <c r="D188" s="77">
        <v>64</v>
      </c>
      <c r="E188" s="33">
        <f t="shared" si="7"/>
        <v>19.2</v>
      </c>
    </row>
    <row r="189" spans="1:5" ht="26.1" customHeight="1" thickBot="1" x14ac:dyDescent="0.35">
      <c r="A189" s="36" t="s">
        <v>394</v>
      </c>
      <c r="B189" s="37" t="s">
        <v>395</v>
      </c>
      <c r="C189" s="38" t="s">
        <v>87</v>
      </c>
      <c r="D189" s="77">
        <v>64</v>
      </c>
      <c r="E189" s="33">
        <f t="shared" si="7"/>
        <v>19.2</v>
      </c>
    </row>
    <row r="190" spans="1:5" ht="26.1" customHeight="1" thickBot="1" x14ac:dyDescent="0.35">
      <c r="A190" s="97" t="s">
        <v>550</v>
      </c>
      <c r="B190" s="98"/>
      <c r="C190" s="98"/>
      <c r="D190" s="98"/>
      <c r="E190" s="99"/>
    </row>
    <row r="191" spans="1:5" ht="26.1" customHeight="1" x14ac:dyDescent="0.3">
      <c r="A191" s="40" t="s">
        <v>396</v>
      </c>
      <c r="B191" s="48" t="s">
        <v>397</v>
      </c>
      <c r="C191" s="42" t="s">
        <v>54</v>
      </c>
      <c r="D191" s="77">
        <v>157</v>
      </c>
      <c r="E191" s="33">
        <f t="shared" ref="E191:E235" si="8">D191*$T$1</f>
        <v>47.1</v>
      </c>
    </row>
    <row r="192" spans="1:5" ht="26.1" customHeight="1" x14ac:dyDescent="0.3">
      <c r="A192" s="30" t="s">
        <v>399</v>
      </c>
      <c r="B192" s="49" t="s">
        <v>400</v>
      </c>
      <c r="C192" s="32" t="s">
        <v>95</v>
      </c>
      <c r="D192" s="77">
        <v>212</v>
      </c>
      <c r="E192" s="33">
        <f t="shared" si="8"/>
        <v>63.599999999999994</v>
      </c>
    </row>
    <row r="193" spans="1:5" ht="26.1" customHeight="1" x14ac:dyDescent="0.3">
      <c r="A193" s="30" t="s">
        <v>401</v>
      </c>
      <c r="B193" s="49" t="s">
        <v>402</v>
      </c>
      <c r="C193" s="32" t="s">
        <v>95</v>
      </c>
      <c r="D193" s="77">
        <v>212</v>
      </c>
      <c r="E193" s="33">
        <f t="shared" si="8"/>
        <v>63.599999999999994</v>
      </c>
    </row>
    <row r="194" spans="1:5" ht="26.1" customHeight="1" x14ac:dyDescent="0.3">
      <c r="A194" s="30" t="s">
        <v>403</v>
      </c>
      <c r="B194" s="49" t="s">
        <v>404</v>
      </c>
      <c r="C194" s="32" t="s">
        <v>95</v>
      </c>
      <c r="D194" s="77">
        <v>212</v>
      </c>
      <c r="E194" s="33">
        <f t="shared" si="8"/>
        <v>63.599999999999994</v>
      </c>
    </row>
    <row r="195" spans="1:5" ht="26.1" customHeight="1" x14ac:dyDescent="0.3">
      <c r="A195" s="30" t="s">
        <v>405</v>
      </c>
      <c r="B195" s="49" t="s">
        <v>406</v>
      </c>
      <c r="C195" s="32" t="s">
        <v>95</v>
      </c>
      <c r="D195" s="77">
        <v>212</v>
      </c>
      <c r="E195" s="33">
        <f t="shared" si="8"/>
        <v>63.599999999999994</v>
      </c>
    </row>
    <row r="196" spans="1:5" ht="26.1" customHeight="1" x14ac:dyDescent="0.3">
      <c r="A196" s="30" t="s">
        <v>407</v>
      </c>
      <c r="B196" s="31" t="s">
        <v>408</v>
      </c>
      <c r="C196" s="32" t="s">
        <v>54</v>
      </c>
      <c r="D196" s="77">
        <v>154</v>
      </c>
      <c r="E196" s="33">
        <f t="shared" si="8"/>
        <v>46.199999999999996</v>
      </c>
    </row>
    <row r="197" spans="1:5" ht="26.1" customHeight="1" x14ac:dyDescent="0.3">
      <c r="A197" s="30" t="s">
        <v>409</v>
      </c>
      <c r="B197" s="31" t="s">
        <v>410</v>
      </c>
      <c r="C197" s="32" t="s">
        <v>54</v>
      </c>
      <c r="D197" s="77">
        <v>154</v>
      </c>
      <c r="E197" s="33">
        <f t="shared" si="8"/>
        <v>46.199999999999996</v>
      </c>
    </row>
    <row r="198" spans="1:5" ht="26.1" customHeight="1" x14ac:dyDescent="0.3">
      <c r="A198" s="30" t="s">
        <v>411</v>
      </c>
      <c r="B198" s="49" t="s">
        <v>412</v>
      </c>
      <c r="C198" s="32" t="s">
        <v>54</v>
      </c>
      <c r="D198" s="77">
        <v>583</v>
      </c>
      <c r="E198" s="33">
        <f t="shared" si="8"/>
        <v>174.9</v>
      </c>
    </row>
    <row r="199" spans="1:5" ht="26.1" customHeight="1" x14ac:dyDescent="0.3">
      <c r="A199" s="30" t="s">
        <v>413</v>
      </c>
      <c r="B199" s="49" t="s">
        <v>414</v>
      </c>
      <c r="C199" s="32" t="s">
        <v>54</v>
      </c>
      <c r="D199" s="77">
        <v>2166</v>
      </c>
      <c r="E199" s="33">
        <f t="shared" si="8"/>
        <v>649.79999999999995</v>
      </c>
    </row>
    <row r="200" spans="1:5" ht="26.1" customHeight="1" x14ac:dyDescent="0.3">
      <c r="A200" s="30" t="s">
        <v>415</v>
      </c>
      <c r="B200" s="31" t="s">
        <v>416</v>
      </c>
      <c r="C200" s="32" t="s">
        <v>54</v>
      </c>
      <c r="D200" s="77">
        <v>472</v>
      </c>
      <c r="E200" s="33">
        <f t="shared" si="8"/>
        <v>141.6</v>
      </c>
    </row>
    <row r="201" spans="1:5" ht="26.1" customHeight="1" x14ac:dyDescent="0.3">
      <c r="A201" s="30" t="s">
        <v>417</v>
      </c>
      <c r="B201" s="31" t="s">
        <v>418</v>
      </c>
      <c r="C201" s="32" t="s">
        <v>54</v>
      </c>
      <c r="D201" s="77">
        <v>472</v>
      </c>
      <c r="E201" s="33">
        <f t="shared" si="8"/>
        <v>141.6</v>
      </c>
    </row>
    <row r="202" spans="1:5" ht="26.1" customHeight="1" x14ac:dyDescent="0.3">
      <c r="A202" s="30" t="s">
        <v>419</v>
      </c>
      <c r="B202" s="49" t="s">
        <v>420</v>
      </c>
      <c r="C202" s="32" t="s">
        <v>54</v>
      </c>
      <c r="D202" s="77">
        <v>872</v>
      </c>
      <c r="E202" s="33">
        <f t="shared" si="8"/>
        <v>261.59999999999997</v>
      </c>
    </row>
    <row r="203" spans="1:5" ht="26.1" customHeight="1" x14ac:dyDescent="0.3">
      <c r="A203" s="30" t="s">
        <v>421</v>
      </c>
      <c r="B203" s="49" t="s">
        <v>422</v>
      </c>
      <c r="C203" s="32" t="s">
        <v>54</v>
      </c>
      <c r="D203" s="77">
        <v>872</v>
      </c>
      <c r="E203" s="33">
        <f t="shared" si="8"/>
        <v>261.59999999999997</v>
      </c>
    </row>
    <row r="204" spans="1:5" ht="26.1" customHeight="1" x14ac:dyDescent="0.3">
      <c r="A204" s="30" t="s">
        <v>423</v>
      </c>
      <c r="B204" s="49" t="s">
        <v>424</v>
      </c>
      <c r="C204" s="32" t="s">
        <v>54</v>
      </c>
      <c r="D204" s="77">
        <v>1343</v>
      </c>
      <c r="E204" s="33">
        <f t="shared" si="8"/>
        <v>402.9</v>
      </c>
    </row>
    <row r="205" spans="1:5" ht="26.1" customHeight="1" x14ac:dyDescent="0.3">
      <c r="A205" s="30" t="s">
        <v>425</v>
      </c>
      <c r="B205" s="49" t="s">
        <v>426</v>
      </c>
      <c r="C205" s="32" t="s">
        <v>54</v>
      </c>
      <c r="D205" s="77">
        <v>2132</v>
      </c>
      <c r="E205" s="33">
        <f t="shared" si="8"/>
        <v>639.6</v>
      </c>
    </row>
    <row r="206" spans="1:5" ht="26.1" customHeight="1" x14ac:dyDescent="0.3">
      <c r="A206" s="30" t="s">
        <v>427</v>
      </c>
      <c r="B206" s="49" t="s">
        <v>428</v>
      </c>
      <c r="C206" s="32" t="s">
        <v>54</v>
      </c>
      <c r="D206" s="77">
        <v>34</v>
      </c>
      <c r="E206" s="33">
        <f t="shared" si="8"/>
        <v>10.199999999999999</v>
      </c>
    </row>
    <row r="207" spans="1:5" ht="26.1" customHeight="1" x14ac:dyDescent="0.3">
      <c r="A207" s="30" t="s">
        <v>429</v>
      </c>
      <c r="B207" s="49" t="s">
        <v>430</v>
      </c>
      <c r="C207" s="32" t="s">
        <v>54</v>
      </c>
      <c r="D207" s="77">
        <v>266</v>
      </c>
      <c r="E207" s="33">
        <f t="shared" si="8"/>
        <v>79.8</v>
      </c>
    </row>
    <row r="208" spans="1:5" ht="26.1" customHeight="1" x14ac:dyDescent="0.3">
      <c r="A208" s="51" t="s">
        <v>431</v>
      </c>
      <c r="B208" s="49" t="s">
        <v>432</v>
      </c>
      <c r="C208" s="32" t="s">
        <v>54</v>
      </c>
      <c r="D208" s="77">
        <v>2166</v>
      </c>
      <c r="E208" s="33">
        <f t="shared" si="8"/>
        <v>649.79999999999995</v>
      </c>
    </row>
    <row r="209" spans="1:9" ht="26.1" customHeight="1" x14ac:dyDescent="0.3">
      <c r="A209" s="30" t="s">
        <v>433</v>
      </c>
      <c r="B209" s="49" t="s">
        <v>434</v>
      </c>
      <c r="C209" s="32" t="s">
        <v>54</v>
      </c>
      <c r="D209" s="77">
        <v>709</v>
      </c>
      <c r="E209" s="33">
        <f t="shared" si="8"/>
        <v>212.7</v>
      </c>
    </row>
    <row r="210" spans="1:9" ht="26.1" customHeight="1" x14ac:dyDescent="0.3">
      <c r="A210" s="51" t="s">
        <v>435</v>
      </c>
      <c r="B210" s="49" t="s">
        <v>436</v>
      </c>
      <c r="C210" s="32" t="s">
        <v>54</v>
      </c>
      <c r="D210" s="77">
        <v>847</v>
      </c>
      <c r="E210" s="33">
        <f t="shared" si="8"/>
        <v>254.1</v>
      </c>
    </row>
    <row r="211" spans="1:9" ht="26.1" customHeight="1" x14ac:dyDescent="0.3">
      <c r="A211" s="30" t="s">
        <v>437</v>
      </c>
      <c r="B211" s="31" t="s">
        <v>438</v>
      </c>
      <c r="C211" s="32" t="s">
        <v>54</v>
      </c>
      <c r="D211" s="77">
        <v>134</v>
      </c>
      <c r="E211" s="33">
        <f t="shared" si="8"/>
        <v>40.199999999999996</v>
      </c>
    </row>
    <row r="212" spans="1:9" ht="26.1" customHeight="1" x14ac:dyDescent="0.3">
      <c r="A212" s="30" t="s">
        <v>439</v>
      </c>
      <c r="B212" s="31" t="s">
        <v>440</v>
      </c>
      <c r="C212" s="32" t="s">
        <v>54</v>
      </c>
      <c r="D212" s="77">
        <v>299</v>
      </c>
      <c r="E212" s="33">
        <f t="shared" si="8"/>
        <v>89.7</v>
      </c>
    </row>
    <row r="213" spans="1:9" ht="26.1" customHeight="1" x14ac:dyDescent="0.3">
      <c r="A213" s="30" t="s">
        <v>441</v>
      </c>
      <c r="B213" s="49" t="s">
        <v>442</v>
      </c>
      <c r="C213" s="32" t="s">
        <v>95</v>
      </c>
      <c r="D213" s="77">
        <v>672</v>
      </c>
      <c r="E213" s="33">
        <f t="shared" si="8"/>
        <v>201.6</v>
      </c>
    </row>
    <row r="214" spans="1:9" ht="26.1" customHeight="1" x14ac:dyDescent="0.3">
      <c r="A214" s="30" t="s">
        <v>443</v>
      </c>
      <c r="B214" s="49" t="s">
        <v>444</v>
      </c>
      <c r="C214" s="32" t="s">
        <v>95</v>
      </c>
      <c r="D214" s="77">
        <v>672</v>
      </c>
      <c r="E214" s="33">
        <f t="shared" si="8"/>
        <v>201.6</v>
      </c>
    </row>
    <row r="215" spans="1:9" ht="26.1" customHeight="1" x14ac:dyDescent="0.3">
      <c r="A215" s="51" t="s">
        <v>445</v>
      </c>
      <c r="B215" s="49" t="s">
        <v>446</v>
      </c>
      <c r="C215" s="32" t="s">
        <v>37</v>
      </c>
      <c r="D215" s="77">
        <v>733</v>
      </c>
      <c r="E215" s="33">
        <f t="shared" si="8"/>
        <v>219.9</v>
      </c>
    </row>
    <row r="216" spans="1:9" ht="26.1" customHeight="1" x14ac:dyDescent="0.3">
      <c r="A216" s="30" t="s">
        <v>447</v>
      </c>
      <c r="B216" s="49" t="s">
        <v>448</v>
      </c>
      <c r="C216" s="32" t="s">
        <v>54</v>
      </c>
      <c r="D216" s="77">
        <v>251</v>
      </c>
      <c r="E216" s="33">
        <f t="shared" si="8"/>
        <v>75.3</v>
      </c>
    </row>
    <row r="217" spans="1:9" ht="26.1" customHeight="1" x14ac:dyDescent="0.3">
      <c r="A217" s="30" t="s">
        <v>449</v>
      </c>
      <c r="B217" s="49" t="s">
        <v>450</v>
      </c>
      <c r="C217" s="32" t="s">
        <v>54</v>
      </c>
      <c r="D217" s="77">
        <v>882</v>
      </c>
      <c r="E217" s="33">
        <f t="shared" si="8"/>
        <v>264.59999999999997</v>
      </c>
    </row>
    <row r="218" spans="1:9" ht="26.1" customHeight="1" x14ac:dyDescent="0.3">
      <c r="A218" s="30" t="s">
        <v>451</v>
      </c>
      <c r="B218" s="49" t="s">
        <v>452</v>
      </c>
      <c r="C218" s="32" t="s">
        <v>54</v>
      </c>
      <c r="D218" s="77">
        <v>2964</v>
      </c>
      <c r="E218" s="33">
        <f t="shared" si="8"/>
        <v>889.19999999999993</v>
      </c>
    </row>
    <row r="219" spans="1:9" ht="26.1" customHeight="1" x14ac:dyDescent="0.3">
      <c r="A219" s="30" t="s">
        <v>453</v>
      </c>
      <c r="B219" s="49" t="s">
        <v>454</v>
      </c>
      <c r="C219" s="32" t="s">
        <v>54</v>
      </c>
      <c r="D219" s="77">
        <v>1471</v>
      </c>
      <c r="E219" s="33">
        <f t="shared" si="8"/>
        <v>441.3</v>
      </c>
    </row>
    <row r="220" spans="1:9" ht="26.1" customHeight="1" x14ac:dyDescent="0.3">
      <c r="A220" s="30" t="s">
        <v>455</v>
      </c>
      <c r="B220" s="49" t="s">
        <v>456</v>
      </c>
      <c r="C220" s="32" t="s">
        <v>54</v>
      </c>
      <c r="D220" s="77">
        <v>866</v>
      </c>
      <c r="E220" s="33">
        <f t="shared" si="8"/>
        <v>259.8</v>
      </c>
    </row>
    <row r="221" spans="1:9" ht="26.1" customHeight="1" x14ac:dyDescent="0.3">
      <c r="A221" s="51" t="s">
        <v>457</v>
      </c>
      <c r="B221" s="49" t="s">
        <v>458</v>
      </c>
      <c r="C221" s="32" t="s">
        <v>54</v>
      </c>
      <c r="D221" s="77">
        <v>1728</v>
      </c>
      <c r="E221" s="33">
        <f t="shared" si="8"/>
        <v>518.4</v>
      </c>
      <c r="I221" s="46"/>
    </row>
    <row r="222" spans="1:9" ht="26.1" customHeight="1" x14ac:dyDescent="0.3">
      <c r="A222" s="30" t="s">
        <v>459</v>
      </c>
      <c r="B222" s="49" t="s">
        <v>460</v>
      </c>
      <c r="C222" s="32" t="s">
        <v>95</v>
      </c>
      <c r="D222" s="77">
        <v>555</v>
      </c>
      <c r="E222" s="33">
        <f t="shared" si="8"/>
        <v>166.5</v>
      </c>
    </row>
    <row r="223" spans="1:9" ht="26.1" customHeight="1" x14ac:dyDescent="0.3">
      <c r="A223" s="30" t="s">
        <v>461</v>
      </c>
      <c r="B223" s="49" t="s">
        <v>462</v>
      </c>
      <c r="C223" s="32" t="s">
        <v>95</v>
      </c>
      <c r="D223" s="77">
        <v>1698</v>
      </c>
      <c r="E223" s="33">
        <f t="shared" si="8"/>
        <v>509.4</v>
      </c>
    </row>
    <row r="224" spans="1:9" ht="26.1" customHeight="1" x14ac:dyDescent="0.3">
      <c r="A224" s="30" t="s">
        <v>463</v>
      </c>
      <c r="B224" s="49" t="s">
        <v>464</v>
      </c>
      <c r="C224" s="32" t="s">
        <v>95</v>
      </c>
      <c r="D224" s="77">
        <v>2492</v>
      </c>
      <c r="E224" s="33">
        <f t="shared" si="8"/>
        <v>747.6</v>
      </c>
    </row>
    <row r="225" spans="1:5" ht="26.1" customHeight="1" x14ac:dyDescent="0.3">
      <c r="A225" s="30" t="s">
        <v>465</v>
      </c>
      <c r="B225" s="49" t="s">
        <v>466</v>
      </c>
      <c r="C225" s="32" t="s">
        <v>95</v>
      </c>
      <c r="D225" s="77">
        <v>1578</v>
      </c>
      <c r="E225" s="33">
        <f t="shared" si="8"/>
        <v>473.4</v>
      </c>
    </row>
    <row r="226" spans="1:5" ht="26.1" customHeight="1" x14ac:dyDescent="0.3">
      <c r="A226" s="30" t="s">
        <v>467</v>
      </c>
      <c r="B226" s="49" t="s">
        <v>468</v>
      </c>
      <c r="C226" s="32" t="s">
        <v>95</v>
      </c>
      <c r="D226" s="77">
        <v>1277</v>
      </c>
      <c r="E226" s="33">
        <f t="shared" si="8"/>
        <v>383.09999999999997</v>
      </c>
    </row>
    <row r="227" spans="1:5" ht="26.1" customHeight="1" x14ac:dyDescent="0.3">
      <c r="A227" s="30" t="s">
        <v>469</v>
      </c>
      <c r="B227" s="49" t="s">
        <v>470</v>
      </c>
      <c r="C227" s="32" t="s">
        <v>95</v>
      </c>
      <c r="D227" s="77">
        <v>1578</v>
      </c>
      <c r="E227" s="33">
        <f t="shared" si="8"/>
        <v>473.4</v>
      </c>
    </row>
    <row r="228" spans="1:5" ht="26.1" customHeight="1" x14ac:dyDescent="0.3">
      <c r="A228" s="30" t="s">
        <v>471</v>
      </c>
      <c r="B228" s="49" t="s">
        <v>472</v>
      </c>
      <c r="C228" s="32" t="s">
        <v>95</v>
      </c>
      <c r="D228" s="77">
        <v>364</v>
      </c>
      <c r="E228" s="33">
        <f t="shared" si="8"/>
        <v>109.2</v>
      </c>
    </row>
    <row r="229" spans="1:5" ht="26.1" customHeight="1" x14ac:dyDescent="0.3">
      <c r="A229" s="30" t="s">
        <v>473</v>
      </c>
      <c r="B229" s="49" t="s">
        <v>474</v>
      </c>
      <c r="C229" s="32" t="s">
        <v>95</v>
      </c>
      <c r="D229" s="77">
        <v>364</v>
      </c>
      <c r="E229" s="33">
        <f t="shared" si="8"/>
        <v>109.2</v>
      </c>
    </row>
    <row r="230" spans="1:5" ht="26.1" customHeight="1" x14ac:dyDescent="0.3">
      <c r="A230" s="30" t="s">
        <v>475</v>
      </c>
      <c r="B230" s="49" t="s">
        <v>476</v>
      </c>
      <c r="C230" s="32" t="s">
        <v>54</v>
      </c>
      <c r="D230" s="77">
        <v>1554</v>
      </c>
      <c r="E230" s="33">
        <f t="shared" si="8"/>
        <v>466.2</v>
      </c>
    </row>
    <row r="231" spans="1:5" ht="26.1" customHeight="1" x14ac:dyDescent="0.3">
      <c r="A231" s="30" t="s">
        <v>477</v>
      </c>
      <c r="B231" s="49" t="s">
        <v>478</v>
      </c>
      <c r="C231" s="32" t="s">
        <v>54</v>
      </c>
      <c r="D231" s="77">
        <v>1554</v>
      </c>
      <c r="E231" s="33">
        <f t="shared" si="8"/>
        <v>466.2</v>
      </c>
    </row>
    <row r="232" spans="1:5" ht="26.1" customHeight="1" x14ac:dyDescent="0.3">
      <c r="A232" s="30" t="s">
        <v>479</v>
      </c>
      <c r="B232" s="49" t="s">
        <v>480</v>
      </c>
      <c r="C232" s="32" t="s">
        <v>54</v>
      </c>
      <c r="D232" s="77">
        <v>761</v>
      </c>
      <c r="E232" s="33">
        <f t="shared" si="8"/>
        <v>228.29999999999998</v>
      </c>
    </row>
    <row r="233" spans="1:5" ht="26.1" customHeight="1" x14ac:dyDescent="0.3">
      <c r="A233" s="30" t="s">
        <v>481</v>
      </c>
      <c r="B233" s="49" t="s">
        <v>482</v>
      </c>
      <c r="C233" s="32" t="s">
        <v>54</v>
      </c>
      <c r="D233" s="77">
        <v>761</v>
      </c>
      <c r="E233" s="33">
        <f t="shared" si="8"/>
        <v>228.29999999999998</v>
      </c>
    </row>
    <row r="234" spans="1:5" ht="26.1" customHeight="1" x14ac:dyDescent="0.3">
      <c r="A234" s="30" t="s">
        <v>483</v>
      </c>
      <c r="B234" s="31" t="s">
        <v>484</v>
      </c>
      <c r="C234" s="32" t="s">
        <v>54</v>
      </c>
      <c r="D234" s="77">
        <v>472</v>
      </c>
      <c r="E234" s="33">
        <f t="shared" si="8"/>
        <v>141.6</v>
      </c>
    </row>
    <row r="235" spans="1:5" ht="26.1" customHeight="1" x14ac:dyDescent="0.3">
      <c r="A235" s="52" t="s">
        <v>485</v>
      </c>
      <c r="B235" s="53" t="s">
        <v>486</v>
      </c>
      <c r="C235" s="54" t="s">
        <v>54</v>
      </c>
      <c r="D235" s="77">
        <v>358</v>
      </c>
      <c r="E235" s="33">
        <f t="shared" si="8"/>
        <v>107.39999999999999</v>
      </c>
    </row>
    <row r="236" spans="1:5" ht="26.1" customHeight="1" thickBot="1" x14ac:dyDescent="0.35">
      <c r="A236" s="97" t="s">
        <v>551</v>
      </c>
      <c r="B236" s="98"/>
      <c r="C236" s="98"/>
      <c r="D236" s="98"/>
      <c r="E236" s="99"/>
    </row>
    <row r="237" spans="1:5" ht="26.1" customHeight="1" x14ac:dyDescent="0.3">
      <c r="A237" s="30" t="s">
        <v>487</v>
      </c>
      <c r="B237" s="49" t="s">
        <v>488</v>
      </c>
      <c r="C237" s="32" t="s">
        <v>37</v>
      </c>
      <c r="D237" s="77">
        <v>260</v>
      </c>
      <c r="E237" s="33">
        <f>D237*$T$1</f>
        <v>78</v>
      </c>
    </row>
    <row r="238" spans="1:5" ht="26.1" customHeight="1" thickBot="1" x14ac:dyDescent="0.35">
      <c r="A238" s="103" t="s">
        <v>552</v>
      </c>
      <c r="B238" s="104"/>
      <c r="C238" s="104"/>
      <c r="D238" s="104"/>
      <c r="E238" s="105"/>
    </row>
    <row r="239" spans="1:5" ht="26.1" customHeight="1" x14ac:dyDescent="0.3">
      <c r="A239" s="55"/>
      <c r="B239" s="56" t="s">
        <v>553</v>
      </c>
      <c r="C239" s="45"/>
      <c r="D239" s="57"/>
      <c r="E239" s="58"/>
    </row>
  </sheetData>
  <mergeCells count="13">
    <mergeCell ref="A238:E238"/>
    <mergeCell ref="A76:E76"/>
    <mergeCell ref="A94:E94"/>
    <mergeCell ref="A114:E114"/>
    <mergeCell ref="A130:E130"/>
    <mergeCell ref="A190:E190"/>
    <mergeCell ref="A236:E236"/>
    <mergeCell ref="A53:E53"/>
    <mergeCell ref="A1:E3"/>
    <mergeCell ref="A5:E5"/>
    <mergeCell ref="A23:E23"/>
    <mergeCell ref="A29:E29"/>
    <mergeCell ref="A37:E37"/>
  </mergeCells>
  <printOptions horizontalCentered="1"/>
  <pageMargins left="0.7" right="0.7" top="0.75" bottom="0.75" header="0.3" footer="0.3"/>
  <pageSetup paperSize="9" scale="77" firstPageNumber="0" fitToHeight="0" orientation="portrait" r:id="rId1"/>
  <headerFooter>
    <oddFooter>&amp;RPágina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3">
    <tabColor rgb="FFFFFFFF"/>
    <pageSetUpPr fitToPage="1"/>
  </sheetPr>
  <dimension ref="A1:Y223"/>
  <sheetViews>
    <sheetView zoomScaleNormal="100" workbookViewId="0">
      <selection activeCell="C7" sqref="C7"/>
    </sheetView>
  </sheetViews>
  <sheetFormatPr defaultColWidth="0" defaultRowHeight="26.1" customHeight="1" zeroHeight="1" x14ac:dyDescent="0.3"/>
  <cols>
    <col min="1" max="1" width="10" bestFit="1" customWidth="1"/>
    <col min="2" max="2" width="120.44140625" bestFit="1" customWidth="1"/>
    <col min="3" max="3" width="13.5546875" bestFit="1" customWidth="1"/>
    <col min="4" max="4" width="14.109375" customWidth="1"/>
    <col min="5" max="5" width="12.109375" customWidth="1"/>
    <col min="6" max="6" width="7.6640625" bestFit="1" customWidth="1"/>
    <col min="7" max="7" width="11.109375" bestFit="1" customWidth="1"/>
    <col min="8" max="8" width="12" bestFit="1" customWidth="1"/>
    <col min="9" max="9" width="8.5546875" bestFit="1" customWidth="1"/>
    <col min="10" max="10" width="9" bestFit="1" customWidth="1"/>
    <col min="11" max="25" width="0" hidden="1" customWidth="1"/>
    <col min="26" max="16384" width="9.33203125" hidden="1"/>
  </cols>
  <sheetData>
    <row r="1" spans="1:24" s="4" customFormat="1" ht="26.1" customHeight="1" x14ac:dyDescent="0.3">
      <c r="A1" s="6" t="s">
        <v>25</v>
      </c>
      <c r="B1" s="7" t="s">
        <v>0</v>
      </c>
      <c r="C1" s="8" t="s">
        <v>26</v>
      </c>
      <c r="D1" s="8" t="s">
        <v>27</v>
      </c>
      <c r="E1" s="8" t="s">
        <v>28</v>
      </c>
      <c r="F1" s="8" t="s">
        <v>490</v>
      </c>
      <c r="G1" s="8" t="e">
        <f>#REF!</f>
        <v>#REF!</v>
      </c>
      <c r="H1" s="8" t="s">
        <v>29</v>
      </c>
      <c r="I1" s="8" t="s">
        <v>491</v>
      </c>
      <c r="J1" s="8" t="s">
        <v>528</v>
      </c>
      <c r="X1" s="4" t="e">
        <f>#REF!</f>
        <v>#REF!</v>
      </c>
    </row>
    <row r="2" spans="1:24" s="4" customFormat="1" ht="26.1" customHeight="1" x14ac:dyDescent="0.3">
      <c r="A2" s="9" t="s">
        <v>30</v>
      </c>
      <c r="B2" s="10" t="s">
        <v>31</v>
      </c>
      <c r="C2" s="11" t="s">
        <v>32</v>
      </c>
      <c r="D2" s="11" t="s">
        <v>33</v>
      </c>
      <c r="E2" s="76">
        <f>VLOOKUP(A2,'Tabela Odontolife'!$A$6:$E$237,4,FALSE)</f>
        <v>34</v>
      </c>
      <c r="F2" s="12">
        <f>E2*$F$1</f>
        <v>10.199999999999999</v>
      </c>
      <c r="G2" s="20" t="e">
        <f>E2*$G$1</f>
        <v>#REF!</v>
      </c>
      <c r="H2" s="13">
        <v>74</v>
      </c>
      <c r="I2" s="14">
        <f>H2*$I$1</f>
        <v>11.1</v>
      </c>
      <c r="J2" s="15">
        <f>H2*$J$1</f>
        <v>13.32</v>
      </c>
      <c r="K2" s="5"/>
    </row>
    <row r="3" spans="1:24" s="4" customFormat="1" ht="26.1" customHeight="1" x14ac:dyDescent="0.3">
      <c r="A3" s="9" t="s">
        <v>34</v>
      </c>
      <c r="B3" s="10" t="s">
        <v>35</v>
      </c>
      <c r="C3" s="11" t="s">
        <v>32</v>
      </c>
      <c r="D3" s="11" t="s">
        <v>33</v>
      </c>
      <c r="E3" s="76">
        <f>VLOOKUP(A3,'Tabela Odontolife'!$A$6:$E$237,4,FALSE)</f>
        <v>34</v>
      </c>
      <c r="F3" s="12">
        <f t="shared" ref="F3:F66" si="0">E3*$F$1</f>
        <v>10.199999999999999</v>
      </c>
      <c r="G3" s="20" t="e">
        <f t="shared" ref="G3:G66" si="1">E3*$G$1</f>
        <v>#REF!</v>
      </c>
      <c r="H3" s="13">
        <v>165</v>
      </c>
      <c r="I3" s="14">
        <f t="shared" ref="I3:I66" si="2">H3*$I$1</f>
        <v>24.75</v>
      </c>
      <c r="J3" s="15">
        <f t="shared" ref="J3:J66" si="3">H3*$J$1</f>
        <v>29.7</v>
      </c>
      <c r="K3" s="5"/>
    </row>
    <row r="4" spans="1:24" s="4" customFormat="1" ht="26.1" customHeight="1" x14ac:dyDescent="0.3">
      <c r="A4" s="9" t="s">
        <v>34</v>
      </c>
      <c r="B4" s="10" t="s">
        <v>36</v>
      </c>
      <c r="C4" s="11" t="s">
        <v>37</v>
      </c>
      <c r="D4" s="11" t="s">
        <v>33</v>
      </c>
      <c r="E4" s="76">
        <f>VLOOKUP(A4,'Tabela Odontolife'!$A$6:$E$237,4,FALSE)</f>
        <v>34</v>
      </c>
      <c r="F4" s="12">
        <f t="shared" si="0"/>
        <v>10.199999999999999</v>
      </c>
      <c r="G4" s="20" t="e">
        <f t="shared" si="1"/>
        <v>#REF!</v>
      </c>
      <c r="H4" s="13">
        <v>74</v>
      </c>
      <c r="I4" s="14">
        <f t="shared" si="2"/>
        <v>11.1</v>
      </c>
      <c r="J4" s="15">
        <f t="shared" si="3"/>
        <v>13.32</v>
      </c>
      <c r="K4" s="5"/>
    </row>
    <row r="5" spans="1:24" s="4" customFormat="1" ht="26.1" customHeight="1" x14ac:dyDescent="0.3">
      <c r="A5" s="9" t="s">
        <v>38</v>
      </c>
      <c r="B5" s="10" t="s">
        <v>39</v>
      </c>
      <c r="C5" s="11" t="s">
        <v>37</v>
      </c>
      <c r="D5" s="11" t="s">
        <v>33</v>
      </c>
      <c r="E5" s="76">
        <f>VLOOKUP(A5,'Tabela Odontolife'!$A$6:$E$237,4,FALSE)</f>
        <v>8</v>
      </c>
      <c r="F5" s="12">
        <f t="shared" si="0"/>
        <v>2.4</v>
      </c>
      <c r="G5" s="20" t="e">
        <f t="shared" si="1"/>
        <v>#REF!</v>
      </c>
      <c r="H5" s="13">
        <v>74</v>
      </c>
      <c r="I5" s="14">
        <f t="shared" si="2"/>
        <v>11.1</v>
      </c>
      <c r="J5" s="15">
        <f t="shared" si="3"/>
        <v>13.32</v>
      </c>
      <c r="K5" s="5"/>
    </row>
    <row r="6" spans="1:24" s="4" customFormat="1" ht="26.1" customHeight="1" x14ac:dyDescent="0.3">
      <c r="A6" s="9" t="s">
        <v>40</v>
      </c>
      <c r="B6" s="10" t="s">
        <v>41</v>
      </c>
      <c r="C6" s="11" t="s">
        <v>37</v>
      </c>
      <c r="D6" s="11" t="s">
        <v>33</v>
      </c>
      <c r="E6" s="76">
        <f>VLOOKUP(A6,'Tabela Odontolife'!$A$6:$E$237,4,FALSE)</f>
        <v>8</v>
      </c>
      <c r="F6" s="12">
        <f t="shared" si="0"/>
        <v>2.4</v>
      </c>
      <c r="G6" s="20" t="e">
        <f t="shared" si="1"/>
        <v>#REF!</v>
      </c>
      <c r="H6" s="13">
        <v>74</v>
      </c>
      <c r="I6" s="14">
        <f t="shared" si="2"/>
        <v>11.1</v>
      </c>
      <c r="J6" s="15">
        <f t="shared" si="3"/>
        <v>13.32</v>
      </c>
      <c r="K6" s="5"/>
    </row>
    <row r="7" spans="1:24" s="4" customFormat="1" ht="26.1" customHeight="1" x14ac:dyDescent="0.3">
      <c r="A7" s="9" t="s">
        <v>42</v>
      </c>
      <c r="B7" s="10" t="s">
        <v>43</v>
      </c>
      <c r="C7" s="11" t="s">
        <v>37</v>
      </c>
      <c r="D7" s="11" t="s">
        <v>33</v>
      </c>
      <c r="E7" s="76">
        <f>VLOOKUP(A7,'Tabela Odontolife'!$A$6:$E$237,4,FALSE)</f>
        <v>8</v>
      </c>
      <c r="F7" s="12">
        <f t="shared" si="0"/>
        <v>2.4</v>
      </c>
      <c r="G7" s="20" t="e">
        <f t="shared" si="1"/>
        <v>#REF!</v>
      </c>
      <c r="H7" s="13">
        <v>74</v>
      </c>
      <c r="I7" s="14">
        <f t="shared" si="2"/>
        <v>11.1</v>
      </c>
      <c r="J7" s="15">
        <f t="shared" si="3"/>
        <v>13.32</v>
      </c>
      <c r="K7" s="5"/>
    </row>
    <row r="8" spans="1:24" s="4" customFormat="1" ht="26.1" customHeight="1" x14ac:dyDescent="0.3">
      <c r="A8" s="9" t="s">
        <v>44</v>
      </c>
      <c r="B8" s="10" t="s">
        <v>45</v>
      </c>
      <c r="C8" s="11" t="s">
        <v>37</v>
      </c>
      <c r="D8" s="11" t="s">
        <v>33</v>
      </c>
      <c r="E8" s="76">
        <f>VLOOKUP(A8,'Tabela Odontolife'!$A$6:$E$237,4,FALSE)</f>
        <v>8</v>
      </c>
      <c r="F8" s="12">
        <f t="shared" si="0"/>
        <v>2.4</v>
      </c>
      <c r="G8" s="20" t="e">
        <f t="shared" si="1"/>
        <v>#REF!</v>
      </c>
      <c r="H8" s="13">
        <v>74</v>
      </c>
      <c r="I8" s="14">
        <f t="shared" si="2"/>
        <v>11.1</v>
      </c>
      <c r="J8" s="15">
        <f t="shared" si="3"/>
        <v>13.32</v>
      </c>
      <c r="K8" s="5"/>
    </row>
    <row r="9" spans="1:24" s="4" customFormat="1" ht="26.1" customHeight="1" x14ac:dyDescent="0.3">
      <c r="A9" s="9" t="s">
        <v>46</v>
      </c>
      <c r="B9" s="10" t="s">
        <v>47</v>
      </c>
      <c r="C9" s="11" t="s">
        <v>37</v>
      </c>
      <c r="D9" s="11" t="s">
        <v>33</v>
      </c>
      <c r="E9" s="76">
        <f>VLOOKUP(A9,'Tabela Odontolife'!$A$6:$E$237,4,FALSE)</f>
        <v>8</v>
      </c>
      <c r="F9" s="12">
        <f t="shared" si="0"/>
        <v>2.4</v>
      </c>
      <c r="G9" s="20" t="e">
        <f t="shared" si="1"/>
        <v>#REF!</v>
      </c>
      <c r="H9" s="13">
        <v>74</v>
      </c>
      <c r="I9" s="14">
        <f t="shared" si="2"/>
        <v>11.1</v>
      </c>
      <c r="J9" s="15">
        <f t="shared" si="3"/>
        <v>13.32</v>
      </c>
      <c r="K9" s="5"/>
    </row>
    <row r="10" spans="1:24" s="4" customFormat="1" ht="26.1" customHeight="1" x14ac:dyDescent="0.3">
      <c r="A10" s="9" t="s">
        <v>48</v>
      </c>
      <c r="B10" s="10" t="s">
        <v>49</v>
      </c>
      <c r="C10" s="11" t="s">
        <v>37</v>
      </c>
      <c r="D10" s="11" t="s">
        <v>33</v>
      </c>
      <c r="E10" s="76">
        <f>VLOOKUP(A10,'Tabela Odontolife'!$A$6:$E$237,4,FALSE)</f>
        <v>8</v>
      </c>
      <c r="F10" s="12">
        <f t="shared" si="0"/>
        <v>2.4</v>
      </c>
      <c r="G10" s="20" t="e">
        <f t="shared" si="1"/>
        <v>#REF!</v>
      </c>
      <c r="H10" s="13">
        <v>74</v>
      </c>
      <c r="I10" s="14">
        <f t="shared" si="2"/>
        <v>11.1</v>
      </c>
      <c r="J10" s="15">
        <f t="shared" si="3"/>
        <v>13.32</v>
      </c>
      <c r="K10" s="5"/>
    </row>
    <row r="11" spans="1:24" s="4" customFormat="1" ht="26.1" customHeight="1" x14ac:dyDescent="0.3">
      <c r="A11" s="9" t="s">
        <v>50</v>
      </c>
      <c r="B11" s="10" t="s">
        <v>51</v>
      </c>
      <c r="C11" s="11" t="s">
        <v>37</v>
      </c>
      <c r="D11" s="11" t="s">
        <v>33</v>
      </c>
      <c r="E11" s="76">
        <f>VLOOKUP(A11,'Tabela Odontolife'!$A$6:$E$237,4,FALSE)</f>
        <v>8</v>
      </c>
      <c r="F11" s="12">
        <f t="shared" si="0"/>
        <v>2.4</v>
      </c>
      <c r="G11" s="20" t="e">
        <f t="shared" si="1"/>
        <v>#REF!</v>
      </c>
      <c r="H11" s="13">
        <v>74</v>
      </c>
      <c r="I11" s="14">
        <f t="shared" si="2"/>
        <v>11.1</v>
      </c>
      <c r="J11" s="15">
        <f t="shared" si="3"/>
        <v>13.32</v>
      </c>
      <c r="K11" s="5"/>
    </row>
    <row r="12" spans="1:24" s="4" customFormat="1" ht="26.1" customHeight="1" x14ac:dyDescent="0.3">
      <c r="A12" s="9" t="s">
        <v>52</v>
      </c>
      <c r="B12" s="10" t="s">
        <v>53</v>
      </c>
      <c r="C12" s="11" t="s">
        <v>54</v>
      </c>
      <c r="D12" s="11" t="s">
        <v>33</v>
      </c>
      <c r="E12" s="76">
        <f>VLOOKUP(A12,'Tabela Odontolife'!$A$6:$E$237,4,FALSE)</f>
        <v>8</v>
      </c>
      <c r="F12" s="12">
        <f t="shared" si="0"/>
        <v>2.4</v>
      </c>
      <c r="G12" s="20" t="e">
        <f t="shared" si="1"/>
        <v>#REF!</v>
      </c>
      <c r="H12" s="13">
        <v>74</v>
      </c>
      <c r="I12" s="14">
        <f t="shared" si="2"/>
        <v>11.1</v>
      </c>
      <c r="J12" s="15">
        <f t="shared" si="3"/>
        <v>13.32</v>
      </c>
      <c r="K12" s="5"/>
    </row>
    <row r="13" spans="1:24" s="4" customFormat="1" ht="26.1" customHeight="1" x14ac:dyDescent="0.3">
      <c r="A13" s="9" t="s">
        <v>55</v>
      </c>
      <c r="B13" s="10" t="s">
        <v>56</v>
      </c>
      <c r="C13" s="11" t="s">
        <v>37</v>
      </c>
      <c r="D13" s="11" t="s">
        <v>33</v>
      </c>
      <c r="E13" s="76">
        <f>VLOOKUP(A13,'Tabela Odontolife'!$A$6:$E$237,4,FALSE)</f>
        <v>8</v>
      </c>
      <c r="F13" s="12">
        <f t="shared" si="0"/>
        <v>2.4</v>
      </c>
      <c r="G13" s="20" t="e">
        <f t="shared" si="1"/>
        <v>#REF!</v>
      </c>
      <c r="H13" s="13">
        <v>74</v>
      </c>
      <c r="I13" s="14">
        <f t="shared" si="2"/>
        <v>11.1</v>
      </c>
      <c r="J13" s="15">
        <f t="shared" si="3"/>
        <v>13.32</v>
      </c>
      <c r="K13" s="5"/>
    </row>
    <row r="14" spans="1:24" s="4" customFormat="1" ht="26.1" customHeight="1" x14ac:dyDescent="0.3">
      <c r="A14" s="9" t="s">
        <v>57</v>
      </c>
      <c r="B14" s="10" t="s">
        <v>58</v>
      </c>
      <c r="C14" s="11" t="s">
        <v>37</v>
      </c>
      <c r="D14" s="11" t="s">
        <v>33</v>
      </c>
      <c r="E14" s="76">
        <f>VLOOKUP(A14,'Tabela Odontolife'!$A$6:$E$237,4,FALSE)</f>
        <v>8</v>
      </c>
      <c r="F14" s="12">
        <f t="shared" si="0"/>
        <v>2.4</v>
      </c>
      <c r="G14" s="20" t="e">
        <f t="shared" si="1"/>
        <v>#REF!</v>
      </c>
      <c r="H14" s="13">
        <v>74</v>
      </c>
      <c r="I14" s="14">
        <f t="shared" si="2"/>
        <v>11.1</v>
      </c>
      <c r="J14" s="15">
        <f t="shared" si="3"/>
        <v>13.32</v>
      </c>
      <c r="K14" s="5"/>
    </row>
    <row r="15" spans="1:24" s="4" customFormat="1" ht="26.1" customHeight="1" x14ac:dyDescent="0.3">
      <c r="A15" s="9" t="s">
        <v>59</v>
      </c>
      <c r="B15" s="10" t="s">
        <v>60</v>
      </c>
      <c r="C15" s="11" t="s">
        <v>37</v>
      </c>
      <c r="D15" s="11" t="s">
        <v>33</v>
      </c>
      <c r="E15" s="76">
        <f>VLOOKUP(A15,'Tabela Odontolife'!$A$6:$E$237,4,FALSE)</f>
        <v>8</v>
      </c>
      <c r="F15" s="12">
        <f t="shared" si="0"/>
        <v>2.4</v>
      </c>
      <c r="G15" s="20" t="e">
        <f t="shared" si="1"/>
        <v>#REF!</v>
      </c>
      <c r="H15" s="13">
        <v>74</v>
      </c>
      <c r="I15" s="14">
        <f t="shared" si="2"/>
        <v>11.1</v>
      </c>
      <c r="J15" s="15">
        <f t="shared" si="3"/>
        <v>13.32</v>
      </c>
      <c r="K15" s="5"/>
    </row>
    <row r="16" spans="1:24" s="4" customFormat="1" ht="26.1" customHeight="1" x14ac:dyDescent="0.3">
      <c r="A16" s="9" t="s">
        <v>61</v>
      </c>
      <c r="B16" s="10" t="s">
        <v>62</v>
      </c>
      <c r="C16" s="11" t="s">
        <v>37</v>
      </c>
      <c r="D16" s="11" t="s">
        <v>33</v>
      </c>
      <c r="E16" s="76">
        <f>VLOOKUP(A16,'Tabela Odontolife'!$A$6:$E$237,4,FALSE)</f>
        <v>8</v>
      </c>
      <c r="F16" s="12">
        <f t="shared" si="0"/>
        <v>2.4</v>
      </c>
      <c r="G16" s="20" t="e">
        <f t="shared" si="1"/>
        <v>#REF!</v>
      </c>
      <c r="H16" s="13">
        <v>74</v>
      </c>
      <c r="I16" s="14">
        <f t="shared" si="2"/>
        <v>11.1</v>
      </c>
      <c r="J16" s="15">
        <f t="shared" si="3"/>
        <v>13.32</v>
      </c>
      <c r="K16" s="5"/>
    </row>
    <row r="17" spans="1:11" s="4" customFormat="1" ht="26.1" customHeight="1" x14ac:dyDescent="0.3">
      <c r="A17" s="9" t="s">
        <v>63</v>
      </c>
      <c r="B17" s="10" t="s">
        <v>64</v>
      </c>
      <c r="C17" s="11" t="s">
        <v>37</v>
      </c>
      <c r="D17" s="11" t="s">
        <v>33</v>
      </c>
      <c r="E17" s="76">
        <f>VLOOKUP(A17,'Tabela Odontolife'!$A$6:$E$237,4,FALSE)</f>
        <v>8</v>
      </c>
      <c r="F17" s="12">
        <f t="shared" si="0"/>
        <v>2.4</v>
      </c>
      <c r="G17" s="20" t="e">
        <f t="shared" si="1"/>
        <v>#REF!</v>
      </c>
      <c r="H17" s="13">
        <v>74</v>
      </c>
      <c r="I17" s="14">
        <f t="shared" si="2"/>
        <v>11.1</v>
      </c>
      <c r="J17" s="15">
        <f t="shared" si="3"/>
        <v>13.32</v>
      </c>
      <c r="K17" s="5"/>
    </row>
    <row r="18" spans="1:11" s="4" customFormat="1" ht="26.1" customHeight="1" x14ac:dyDescent="0.3">
      <c r="A18" s="9" t="s">
        <v>65</v>
      </c>
      <c r="B18" s="10" t="s">
        <v>66</v>
      </c>
      <c r="C18" s="11" t="s">
        <v>37</v>
      </c>
      <c r="D18" s="11" t="s">
        <v>33</v>
      </c>
      <c r="E18" s="76">
        <f>VLOOKUP(A18,'Tabela Odontolife'!$A$6:$E$237,4,FALSE)</f>
        <v>8</v>
      </c>
      <c r="F18" s="12">
        <f t="shared" si="0"/>
        <v>2.4</v>
      </c>
      <c r="G18" s="20" t="e">
        <f t="shared" si="1"/>
        <v>#REF!</v>
      </c>
      <c r="H18" s="13">
        <v>74</v>
      </c>
      <c r="I18" s="14">
        <f t="shared" si="2"/>
        <v>11.1</v>
      </c>
      <c r="J18" s="15">
        <f t="shared" si="3"/>
        <v>13.32</v>
      </c>
      <c r="K18" s="5"/>
    </row>
    <row r="19" spans="1:11" s="4" customFormat="1" ht="26.1" customHeight="1" x14ac:dyDescent="0.3">
      <c r="A19" s="9" t="s">
        <v>67</v>
      </c>
      <c r="B19" s="10" t="s">
        <v>68</v>
      </c>
      <c r="C19" s="11" t="s">
        <v>32</v>
      </c>
      <c r="D19" s="11" t="s">
        <v>69</v>
      </c>
      <c r="E19" s="76">
        <f>VLOOKUP(A19,'Tabela Odontolife'!$A$6:$E$237,4,FALSE)</f>
        <v>34</v>
      </c>
      <c r="F19" s="12">
        <f t="shared" si="0"/>
        <v>10.199999999999999</v>
      </c>
      <c r="G19" s="20" t="e">
        <f t="shared" si="1"/>
        <v>#REF!</v>
      </c>
      <c r="H19" s="13">
        <v>74</v>
      </c>
      <c r="I19" s="14">
        <f t="shared" si="2"/>
        <v>11.1</v>
      </c>
      <c r="J19" s="15">
        <f t="shared" si="3"/>
        <v>13.32</v>
      </c>
      <c r="K19" s="5"/>
    </row>
    <row r="20" spans="1:11" s="4" customFormat="1" ht="26.1" customHeight="1" x14ac:dyDescent="0.3">
      <c r="A20" s="9" t="s">
        <v>70</v>
      </c>
      <c r="B20" s="10" t="s">
        <v>71</v>
      </c>
      <c r="C20" s="11" t="s">
        <v>32</v>
      </c>
      <c r="D20" s="11" t="s">
        <v>69</v>
      </c>
      <c r="E20" s="76">
        <f>VLOOKUP(A20,'Tabela Odontolife'!$A$6:$E$237,4,FALSE)</f>
        <v>222</v>
      </c>
      <c r="F20" s="12">
        <f t="shared" si="0"/>
        <v>66.599999999999994</v>
      </c>
      <c r="G20" s="20" t="e">
        <f t="shared" si="1"/>
        <v>#REF!</v>
      </c>
      <c r="H20" s="13">
        <v>464</v>
      </c>
      <c r="I20" s="14">
        <f t="shared" si="2"/>
        <v>69.599999999999994</v>
      </c>
      <c r="J20" s="15">
        <f t="shared" si="3"/>
        <v>83.52</v>
      </c>
      <c r="K20" s="5"/>
    </row>
    <row r="21" spans="1:11" s="4" customFormat="1" ht="26.1" customHeight="1" x14ac:dyDescent="0.3">
      <c r="A21" s="9" t="s">
        <v>72</v>
      </c>
      <c r="B21" s="10" t="s">
        <v>73</v>
      </c>
      <c r="C21" s="11" t="s">
        <v>32</v>
      </c>
      <c r="D21" s="11" t="s">
        <v>69</v>
      </c>
      <c r="E21" s="76">
        <f>VLOOKUP(A21,'Tabela Odontolife'!$A$6:$E$237,4,FALSE)</f>
        <v>222</v>
      </c>
      <c r="F21" s="12">
        <f t="shared" si="0"/>
        <v>66.599999999999994</v>
      </c>
      <c r="G21" s="20" t="e">
        <f t="shared" si="1"/>
        <v>#REF!</v>
      </c>
      <c r="H21" s="13">
        <v>464</v>
      </c>
      <c r="I21" s="14">
        <f t="shared" si="2"/>
        <v>69.599999999999994</v>
      </c>
      <c r="J21" s="15">
        <f t="shared" si="3"/>
        <v>83.52</v>
      </c>
      <c r="K21" s="5"/>
    </row>
    <row r="22" spans="1:11" s="4" customFormat="1" ht="26.1" customHeight="1" x14ac:dyDescent="0.3">
      <c r="A22" s="9" t="s">
        <v>74</v>
      </c>
      <c r="B22" s="10" t="s">
        <v>75</v>
      </c>
      <c r="C22" s="11" t="s">
        <v>32</v>
      </c>
      <c r="D22" s="11" t="s">
        <v>69</v>
      </c>
      <c r="E22" s="76">
        <f>VLOOKUP(A22,'Tabela Odontolife'!$A$6:$E$237,4,FALSE)</f>
        <v>222</v>
      </c>
      <c r="F22" s="12">
        <f t="shared" si="0"/>
        <v>66.599999999999994</v>
      </c>
      <c r="G22" s="20" t="e">
        <f t="shared" si="1"/>
        <v>#REF!</v>
      </c>
      <c r="H22" s="13">
        <v>464</v>
      </c>
      <c r="I22" s="14">
        <f t="shared" si="2"/>
        <v>69.599999999999994</v>
      </c>
      <c r="J22" s="15">
        <f t="shared" si="3"/>
        <v>83.52</v>
      </c>
      <c r="K22" s="5"/>
    </row>
    <row r="23" spans="1:11" s="4" customFormat="1" ht="26.1" customHeight="1" x14ac:dyDescent="0.3">
      <c r="A23" s="9" t="s">
        <v>76</v>
      </c>
      <c r="B23" s="10" t="s">
        <v>77</v>
      </c>
      <c r="C23" s="11" t="s">
        <v>32</v>
      </c>
      <c r="D23" s="11" t="s">
        <v>69</v>
      </c>
      <c r="E23" s="76">
        <f>VLOOKUP(A23,'Tabela Odontolife'!$A$6:$E$237,4,FALSE)</f>
        <v>222</v>
      </c>
      <c r="F23" s="12">
        <f t="shared" si="0"/>
        <v>66.599999999999994</v>
      </c>
      <c r="G23" s="20" t="e">
        <f t="shared" si="1"/>
        <v>#REF!</v>
      </c>
      <c r="H23" s="13">
        <v>464</v>
      </c>
      <c r="I23" s="14">
        <f t="shared" si="2"/>
        <v>69.599999999999994</v>
      </c>
      <c r="J23" s="15">
        <f t="shared" si="3"/>
        <v>83.52</v>
      </c>
      <c r="K23" s="5"/>
    </row>
    <row r="24" spans="1:11" s="4" customFormat="1" ht="26.1" customHeight="1" x14ac:dyDescent="0.3">
      <c r="A24" s="9" t="s">
        <v>78</v>
      </c>
      <c r="B24" s="10" t="s">
        <v>79</v>
      </c>
      <c r="C24" s="11" t="s">
        <v>37</v>
      </c>
      <c r="D24" s="11" t="s">
        <v>80</v>
      </c>
      <c r="E24" s="76">
        <f>VLOOKUP(A24,'Tabela Odontolife'!$A$6:$E$237,4,FALSE)</f>
        <v>72</v>
      </c>
      <c r="F24" s="12">
        <f t="shared" si="0"/>
        <v>21.599999999999998</v>
      </c>
      <c r="G24" s="20" t="e">
        <f t="shared" si="1"/>
        <v>#REF!</v>
      </c>
      <c r="H24" s="13">
        <v>202</v>
      </c>
      <c r="I24" s="14">
        <f t="shared" si="2"/>
        <v>30.299999999999997</v>
      </c>
      <c r="J24" s="15">
        <f t="shared" si="3"/>
        <v>36.36</v>
      </c>
      <c r="K24" s="5"/>
    </row>
    <row r="25" spans="1:11" s="4" customFormat="1" ht="26.1" customHeight="1" x14ac:dyDescent="0.3">
      <c r="A25" s="9" t="s">
        <v>81</v>
      </c>
      <c r="B25" s="10" t="s">
        <v>82</v>
      </c>
      <c r="C25" s="11" t="s">
        <v>37</v>
      </c>
      <c r="D25" s="11" t="s">
        <v>80</v>
      </c>
      <c r="E25" s="76">
        <f>VLOOKUP(A25,'Tabela Odontolife'!$A$6:$E$237,4,FALSE)</f>
        <v>35</v>
      </c>
      <c r="F25" s="12">
        <f t="shared" si="0"/>
        <v>10.5</v>
      </c>
      <c r="G25" s="20" t="e">
        <f t="shared" si="1"/>
        <v>#REF!</v>
      </c>
      <c r="H25" s="13">
        <v>119</v>
      </c>
      <c r="I25" s="14">
        <f t="shared" si="2"/>
        <v>17.849999999999998</v>
      </c>
      <c r="J25" s="15">
        <f t="shared" si="3"/>
        <v>21.419999999999998</v>
      </c>
      <c r="K25" s="5"/>
    </row>
    <row r="26" spans="1:11" s="4" customFormat="1" ht="26.1" customHeight="1" x14ac:dyDescent="0.3">
      <c r="A26" s="9" t="s">
        <v>83</v>
      </c>
      <c r="B26" s="10" t="s">
        <v>84</v>
      </c>
      <c r="C26" s="11" t="s">
        <v>37</v>
      </c>
      <c r="D26" s="11" t="s">
        <v>80</v>
      </c>
      <c r="E26" s="76">
        <f>VLOOKUP(A26,'Tabela Odontolife'!$A$6:$E$237,4,FALSE)</f>
        <v>22</v>
      </c>
      <c r="F26" s="12">
        <f t="shared" si="0"/>
        <v>6.6</v>
      </c>
      <c r="G26" s="20" t="e">
        <f t="shared" si="1"/>
        <v>#REF!</v>
      </c>
      <c r="H26" s="13">
        <v>47</v>
      </c>
      <c r="I26" s="14">
        <f t="shared" si="2"/>
        <v>7.05</v>
      </c>
      <c r="J26" s="15">
        <f t="shared" si="3"/>
        <v>8.4599999999999991</v>
      </c>
      <c r="K26" s="5"/>
    </row>
    <row r="27" spans="1:11" s="4" customFormat="1" ht="26.1" customHeight="1" x14ac:dyDescent="0.3">
      <c r="A27" s="9" t="s">
        <v>85</v>
      </c>
      <c r="B27" s="10" t="s">
        <v>86</v>
      </c>
      <c r="C27" s="11" t="s">
        <v>87</v>
      </c>
      <c r="D27" s="11" t="s">
        <v>80</v>
      </c>
      <c r="E27" s="76">
        <f>VLOOKUP(A27,'Tabela Odontolife'!$A$6:$E$237,4,FALSE)</f>
        <v>35</v>
      </c>
      <c r="F27" s="12">
        <f t="shared" si="0"/>
        <v>10.5</v>
      </c>
      <c r="G27" s="20" t="e">
        <f t="shared" si="1"/>
        <v>#REF!</v>
      </c>
      <c r="H27" s="13">
        <v>72</v>
      </c>
      <c r="I27" s="14">
        <f t="shared" si="2"/>
        <v>10.799999999999999</v>
      </c>
      <c r="J27" s="15">
        <f t="shared" si="3"/>
        <v>12.959999999999999</v>
      </c>
      <c r="K27" s="5"/>
    </row>
    <row r="28" spans="1:11" s="4" customFormat="1" ht="26.1" customHeight="1" x14ac:dyDescent="0.3">
      <c r="A28" s="9" t="s">
        <v>88</v>
      </c>
      <c r="B28" s="10" t="s">
        <v>89</v>
      </c>
      <c r="C28" s="11" t="s">
        <v>37</v>
      </c>
      <c r="D28" s="11" t="s">
        <v>80</v>
      </c>
      <c r="E28" s="76">
        <f>VLOOKUP(A28,'Tabela Odontolife'!$A$6:$E$237,4,FALSE)</f>
        <v>44</v>
      </c>
      <c r="F28" s="12">
        <f t="shared" si="0"/>
        <v>13.2</v>
      </c>
      <c r="G28" s="20" t="e">
        <f t="shared" si="1"/>
        <v>#REF!</v>
      </c>
      <c r="H28" s="13">
        <v>195</v>
      </c>
      <c r="I28" s="14">
        <f t="shared" si="2"/>
        <v>29.25</v>
      </c>
      <c r="J28" s="15">
        <f t="shared" si="3"/>
        <v>35.1</v>
      </c>
      <c r="K28" s="5"/>
    </row>
    <row r="29" spans="1:11" s="4" customFormat="1" ht="26.1" customHeight="1" x14ac:dyDescent="0.3">
      <c r="A29" s="9" t="s">
        <v>90</v>
      </c>
      <c r="B29" s="10" t="s">
        <v>91</v>
      </c>
      <c r="C29" s="11" t="s">
        <v>37</v>
      </c>
      <c r="D29" s="11" t="s">
        <v>80</v>
      </c>
      <c r="E29" s="76">
        <f>VLOOKUP(A29,'Tabela Odontolife'!$A$6:$E$237,4,FALSE)</f>
        <v>44</v>
      </c>
      <c r="F29" s="12">
        <f t="shared" si="0"/>
        <v>13.2</v>
      </c>
      <c r="G29" s="20" t="e">
        <f t="shared" si="1"/>
        <v>#REF!</v>
      </c>
      <c r="H29" s="13">
        <v>195</v>
      </c>
      <c r="I29" s="14">
        <f t="shared" si="2"/>
        <v>29.25</v>
      </c>
      <c r="J29" s="15">
        <f t="shared" si="3"/>
        <v>35.1</v>
      </c>
      <c r="K29" s="5"/>
    </row>
    <row r="30" spans="1:11" s="4" customFormat="1" ht="26.1" customHeight="1" x14ac:dyDescent="0.3">
      <c r="A30" s="9" t="s">
        <v>92</v>
      </c>
      <c r="B30" s="10" t="s">
        <v>93</v>
      </c>
      <c r="C30" s="11" t="s">
        <v>37</v>
      </c>
      <c r="D30" s="11" t="s">
        <v>80</v>
      </c>
      <c r="E30" s="76">
        <f>VLOOKUP(A30,'Tabela Odontolife'!$A$6:$E$237,4,FALSE)</f>
        <v>44</v>
      </c>
      <c r="F30" s="12">
        <f t="shared" si="0"/>
        <v>13.2</v>
      </c>
      <c r="G30" s="20" t="e">
        <f t="shared" si="1"/>
        <v>#REF!</v>
      </c>
      <c r="H30" s="13">
        <v>195</v>
      </c>
      <c r="I30" s="14">
        <f t="shared" si="2"/>
        <v>29.25</v>
      </c>
      <c r="J30" s="15">
        <f t="shared" si="3"/>
        <v>35.1</v>
      </c>
      <c r="K30" s="5"/>
    </row>
    <row r="31" spans="1:11" s="4" customFormat="1" ht="26.1" customHeight="1" x14ac:dyDescent="0.3">
      <c r="A31" s="9" t="s">
        <v>94</v>
      </c>
      <c r="B31" s="10" t="s">
        <v>3</v>
      </c>
      <c r="C31" s="11" t="s">
        <v>95</v>
      </c>
      <c r="D31" s="11" t="s">
        <v>6</v>
      </c>
      <c r="E31" s="76">
        <f>VLOOKUP(A31,'Tabela Odontolife'!$A$6:$E$237,4,FALSE)</f>
        <v>22</v>
      </c>
      <c r="F31" s="12">
        <f t="shared" si="0"/>
        <v>6.6</v>
      </c>
      <c r="G31" s="20" t="e">
        <f t="shared" si="1"/>
        <v>#REF!</v>
      </c>
      <c r="H31" s="13">
        <v>44</v>
      </c>
      <c r="I31" s="14">
        <f t="shared" si="2"/>
        <v>6.6</v>
      </c>
      <c r="J31" s="15">
        <f t="shared" si="3"/>
        <v>7.92</v>
      </c>
      <c r="K31" s="5"/>
    </row>
    <row r="32" spans="1:11" s="4" customFormat="1" ht="26.1" customHeight="1" x14ac:dyDescent="0.3">
      <c r="A32" s="9" t="s">
        <v>96</v>
      </c>
      <c r="B32" s="10" t="s">
        <v>97</v>
      </c>
      <c r="C32" s="11" t="s">
        <v>37</v>
      </c>
      <c r="D32" s="11" t="s">
        <v>6</v>
      </c>
      <c r="E32" s="76">
        <f>VLOOKUP(A32,'Tabela Odontolife'!$A$6:$E$237,4,FALSE)</f>
        <v>222</v>
      </c>
      <c r="F32" s="12">
        <f t="shared" si="0"/>
        <v>66.599999999999994</v>
      </c>
      <c r="G32" s="20" t="e">
        <f t="shared" si="1"/>
        <v>#REF!</v>
      </c>
      <c r="H32" s="13">
        <v>485</v>
      </c>
      <c r="I32" s="14">
        <f t="shared" si="2"/>
        <v>72.75</v>
      </c>
      <c r="J32" s="15">
        <f t="shared" si="3"/>
        <v>87.3</v>
      </c>
      <c r="K32" s="5"/>
    </row>
    <row r="33" spans="1:11" s="4" customFormat="1" ht="26.1" customHeight="1" x14ac:dyDescent="0.3">
      <c r="A33" s="9" t="s">
        <v>98</v>
      </c>
      <c r="B33" s="10" t="s">
        <v>99</v>
      </c>
      <c r="C33" s="11" t="s">
        <v>37</v>
      </c>
      <c r="D33" s="11" t="s">
        <v>6</v>
      </c>
      <c r="E33" s="76">
        <f>VLOOKUP(A33,'Tabela Odontolife'!$A$6:$E$237,4,FALSE)</f>
        <v>44</v>
      </c>
      <c r="F33" s="12">
        <f t="shared" si="0"/>
        <v>13.2</v>
      </c>
      <c r="G33" s="20" t="e">
        <f t="shared" si="1"/>
        <v>#REF!</v>
      </c>
      <c r="H33" s="13">
        <v>86</v>
      </c>
      <c r="I33" s="14">
        <f t="shared" si="2"/>
        <v>12.9</v>
      </c>
      <c r="J33" s="15">
        <f t="shared" si="3"/>
        <v>15.479999999999999</v>
      </c>
      <c r="K33" s="5"/>
    </row>
    <row r="34" spans="1:11" s="4" customFormat="1" ht="26.1" customHeight="1" x14ac:dyDescent="0.3">
      <c r="A34" s="9" t="s">
        <v>100</v>
      </c>
      <c r="B34" s="10" t="s">
        <v>101</v>
      </c>
      <c r="C34" s="11" t="s">
        <v>95</v>
      </c>
      <c r="D34" s="11" t="s">
        <v>6</v>
      </c>
      <c r="E34" s="76">
        <f>VLOOKUP(A34,'Tabela Odontolife'!$A$6:$E$237,4,FALSE)</f>
        <v>29</v>
      </c>
      <c r="F34" s="12">
        <f t="shared" si="0"/>
        <v>8.6999999999999993</v>
      </c>
      <c r="G34" s="20" t="e">
        <f t="shared" si="1"/>
        <v>#REF!</v>
      </c>
      <c r="H34" s="13">
        <v>104</v>
      </c>
      <c r="I34" s="14">
        <f t="shared" si="2"/>
        <v>15.6</v>
      </c>
      <c r="J34" s="15">
        <f t="shared" si="3"/>
        <v>18.72</v>
      </c>
      <c r="K34" s="5"/>
    </row>
    <row r="35" spans="1:11" s="4" customFormat="1" ht="26.1" customHeight="1" x14ac:dyDescent="0.3">
      <c r="A35" s="9" t="s">
        <v>102</v>
      </c>
      <c r="B35" s="10" t="s">
        <v>103</v>
      </c>
      <c r="C35" s="11" t="s">
        <v>37</v>
      </c>
      <c r="D35" s="11" t="s">
        <v>6</v>
      </c>
      <c r="E35" s="76">
        <f>VLOOKUP(A35,'Tabela Odontolife'!$A$6:$E$237,4,FALSE)</f>
        <v>78</v>
      </c>
      <c r="F35" s="12">
        <f t="shared" si="0"/>
        <v>23.4</v>
      </c>
      <c r="G35" s="20" t="e">
        <f t="shared" si="1"/>
        <v>#REF!</v>
      </c>
      <c r="H35" s="13">
        <v>155</v>
      </c>
      <c r="I35" s="14">
        <f t="shared" si="2"/>
        <v>23.25</v>
      </c>
      <c r="J35" s="15">
        <f t="shared" si="3"/>
        <v>27.9</v>
      </c>
      <c r="K35" s="5"/>
    </row>
    <row r="36" spans="1:11" s="4" customFormat="1" ht="26.1" customHeight="1" x14ac:dyDescent="0.3">
      <c r="A36" s="9" t="s">
        <v>104</v>
      </c>
      <c r="B36" s="10" t="s">
        <v>105</v>
      </c>
      <c r="C36" s="11" t="s">
        <v>37</v>
      </c>
      <c r="D36" s="11" t="s">
        <v>6</v>
      </c>
      <c r="E36" s="76">
        <f>VLOOKUP(A36,'Tabela Odontolife'!$A$6:$E$237,4,FALSE)</f>
        <v>96</v>
      </c>
      <c r="F36" s="12">
        <f t="shared" si="0"/>
        <v>28.799999999999997</v>
      </c>
      <c r="G36" s="20" t="e">
        <f t="shared" si="1"/>
        <v>#REF!</v>
      </c>
      <c r="H36" s="13">
        <v>188</v>
      </c>
      <c r="I36" s="14">
        <f t="shared" si="2"/>
        <v>28.2</v>
      </c>
      <c r="J36" s="15">
        <f t="shared" si="3"/>
        <v>33.839999999999996</v>
      </c>
      <c r="K36" s="5"/>
    </row>
    <row r="37" spans="1:11" s="4" customFormat="1" ht="26.1" customHeight="1" x14ac:dyDescent="0.3">
      <c r="A37" s="9" t="s">
        <v>106</v>
      </c>
      <c r="B37" s="10" t="s">
        <v>107</v>
      </c>
      <c r="C37" s="11" t="s">
        <v>37</v>
      </c>
      <c r="D37" s="11" t="s">
        <v>6</v>
      </c>
      <c r="E37" s="76">
        <f>VLOOKUP(A37,'Tabela Odontolife'!$A$6:$E$237,4,FALSE)</f>
        <v>86</v>
      </c>
      <c r="F37" s="12">
        <f t="shared" si="0"/>
        <v>25.8</v>
      </c>
      <c r="G37" s="20" t="e">
        <f t="shared" si="1"/>
        <v>#REF!</v>
      </c>
      <c r="H37" s="13">
        <v>157</v>
      </c>
      <c r="I37" s="14">
        <f t="shared" si="2"/>
        <v>23.55</v>
      </c>
      <c r="J37" s="15">
        <f t="shared" si="3"/>
        <v>28.259999999999998</v>
      </c>
      <c r="K37" s="5"/>
    </row>
    <row r="38" spans="1:11" s="4" customFormat="1" ht="26.1" customHeight="1" x14ac:dyDescent="0.3">
      <c r="A38" s="9" t="s">
        <v>108</v>
      </c>
      <c r="B38" s="10" t="s">
        <v>109</v>
      </c>
      <c r="C38" s="11" t="s">
        <v>37</v>
      </c>
      <c r="D38" s="11" t="s">
        <v>6</v>
      </c>
      <c r="E38" s="76">
        <f>VLOOKUP(A38,'Tabela Odontolife'!$A$6:$E$237,4,FALSE)</f>
        <v>193</v>
      </c>
      <c r="F38" s="12">
        <f t="shared" si="0"/>
        <v>57.9</v>
      </c>
      <c r="G38" s="20" t="e">
        <f t="shared" si="1"/>
        <v>#REF!</v>
      </c>
      <c r="H38" s="13">
        <v>376</v>
      </c>
      <c r="I38" s="14">
        <f t="shared" si="2"/>
        <v>56.4</v>
      </c>
      <c r="J38" s="15">
        <f t="shared" si="3"/>
        <v>67.679999999999993</v>
      </c>
      <c r="K38" s="5"/>
    </row>
    <row r="39" spans="1:11" s="4" customFormat="1" ht="26.1" customHeight="1" x14ac:dyDescent="0.3">
      <c r="A39" s="9" t="s">
        <v>110</v>
      </c>
      <c r="B39" s="10" t="s">
        <v>111</v>
      </c>
      <c r="C39" s="11" t="s">
        <v>112</v>
      </c>
      <c r="D39" s="11" t="s">
        <v>6</v>
      </c>
      <c r="E39" s="76">
        <f>VLOOKUP(A39,'Tabela Odontolife'!$A$6:$E$237,4,FALSE)</f>
        <v>14</v>
      </c>
      <c r="F39" s="12">
        <f t="shared" si="0"/>
        <v>4.2</v>
      </c>
      <c r="G39" s="20" t="e">
        <f t="shared" si="1"/>
        <v>#REF!</v>
      </c>
      <c r="H39" s="13">
        <v>42</v>
      </c>
      <c r="I39" s="14">
        <f t="shared" si="2"/>
        <v>6.3</v>
      </c>
      <c r="J39" s="15">
        <f t="shared" si="3"/>
        <v>7.56</v>
      </c>
      <c r="K39" s="5"/>
    </row>
    <row r="40" spans="1:11" s="4" customFormat="1" ht="26.1" customHeight="1" x14ac:dyDescent="0.3">
      <c r="A40" s="9" t="s">
        <v>113</v>
      </c>
      <c r="B40" s="10" t="s">
        <v>114</v>
      </c>
      <c r="C40" s="11" t="s">
        <v>37</v>
      </c>
      <c r="D40" s="11" t="s">
        <v>6</v>
      </c>
      <c r="E40" s="76">
        <f>VLOOKUP(A40,'Tabela Odontolife'!$A$6:$E$237,4,FALSE)</f>
        <v>64</v>
      </c>
      <c r="F40" s="12">
        <f t="shared" si="0"/>
        <v>19.2</v>
      </c>
      <c r="G40" s="20" t="e">
        <f t="shared" si="1"/>
        <v>#REF!</v>
      </c>
      <c r="H40" s="13">
        <v>126</v>
      </c>
      <c r="I40" s="14">
        <f t="shared" si="2"/>
        <v>18.899999999999999</v>
      </c>
      <c r="J40" s="15">
        <f t="shared" si="3"/>
        <v>22.68</v>
      </c>
      <c r="K40" s="5"/>
    </row>
    <row r="41" spans="1:11" s="4" customFormat="1" ht="26.1" customHeight="1" x14ac:dyDescent="0.3">
      <c r="A41" s="9" t="s">
        <v>115</v>
      </c>
      <c r="B41" s="10" t="s">
        <v>116</v>
      </c>
      <c r="C41" s="11" t="s">
        <v>112</v>
      </c>
      <c r="D41" s="11" t="s">
        <v>6</v>
      </c>
      <c r="E41" s="76">
        <f>VLOOKUP(A41,'Tabela Odontolife'!$A$6:$E$237,4,FALSE)</f>
        <v>14</v>
      </c>
      <c r="F41" s="12">
        <f t="shared" si="0"/>
        <v>4.2</v>
      </c>
      <c r="G41" s="20" t="e">
        <f t="shared" si="1"/>
        <v>#REF!</v>
      </c>
      <c r="H41" s="13">
        <v>39</v>
      </c>
      <c r="I41" s="14">
        <f t="shared" si="2"/>
        <v>5.85</v>
      </c>
      <c r="J41" s="15">
        <f t="shared" si="3"/>
        <v>7.02</v>
      </c>
      <c r="K41" s="5"/>
    </row>
    <row r="42" spans="1:11" s="4" customFormat="1" ht="26.1" customHeight="1" x14ac:dyDescent="0.3">
      <c r="A42" s="9" t="s">
        <v>117</v>
      </c>
      <c r="B42" s="10" t="s">
        <v>118</v>
      </c>
      <c r="C42" s="11" t="s">
        <v>37</v>
      </c>
      <c r="D42" s="11" t="s">
        <v>6</v>
      </c>
      <c r="E42" s="76">
        <f>VLOOKUP(A42,'Tabela Odontolife'!$A$6:$E$237,4,FALSE)</f>
        <v>86</v>
      </c>
      <c r="F42" s="12">
        <f t="shared" si="0"/>
        <v>25.8</v>
      </c>
      <c r="G42" s="20" t="e">
        <f t="shared" si="1"/>
        <v>#REF!</v>
      </c>
      <c r="H42" s="13">
        <v>157</v>
      </c>
      <c r="I42" s="14">
        <f t="shared" si="2"/>
        <v>23.55</v>
      </c>
      <c r="J42" s="15">
        <f t="shared" si="3"/>
        <v>28.259999999999998</v>
      </c>
      <c r="K42" s="5"/>
    </row>
    <row r="43" spans="1:11" s="4" customFormat="1" ht="26.1" customHeight="1" x14ac:dyDescent="0.3">
      <c r="A43" s="9" t="s">
        <v>119</v>
      </c>
      <c r="B43" s="10" t="s">
        <v>120</v>
      </c>
      <c r="C43" s="11" t="s">
        <v>37</v>
      </c>
      <c r="D43" s="11" t="s">
        <v>6</v>
      </c>
      <c r="E43" s="76">
        <f>VLOOKUP(A43,'Tabela Odontolife'!$A$6:$E$237,4,FALSE)</f>
        <v>86</v>
      </c>
      <c r="F43" s="12">
        <f t="shared" si="0"/>
        <v>25.8</v>
      </c>
      <c r="G43" s="20" t="e">
        <f t="shared" si="1"/>
        <v>#REF!</v>
      </c>
      <c r="H43" s="13">
        <v>167</v>
      </c>
      <c r="I43" s="14">
        <f t="shared" si="2"/>
        <v>25.05</v>
      </c>
      <c r="J43" s="15">
        <f t="shared" si="3"/>
        <v>30.06</v>
      </c>
      <c r="K43" s="5"/>
    </row>
    <row r="44" spans="1:11" s="4" customFormat="1" ht="26.1" customHeight="1" x14ac:dyDescent="0.3">
      <c r="A44" s="9" t="s">
        <v>121</v>
      </c>
      <c r="B44" s="10" t="s">
        <v>122</v>
      </c>
      <c r="C44" s="11" t="s">
        <v>37</v>
      </c>
      <c r="D44" s="11" t="s">
        <v>6</v>
      </c>
      <c r="E44" s="76">
        <f>VLOOKUP(A44,'Tabela Odontolife'!$A$6:$E$237,4,FALSE)</f>
        <v>110</v>
      </c>
      <c r="F44" s="12">
        <f t="shared" si="0"/>
        <v>33</v>
      </c>
      <c r="G44" s="20" t="e">
        <f t="shared" si="1"/>
        <v>#REF!</v>
      </c>
      <c r="H44" s="13">
        <v>219</v>
      </c>
      <c r="I44" s="14">
        <f t="shared" si="2"/>
        <v>32.85</v>
      </c>
      <c r="J44" s="15">
        <f t="shared" si="3"/>
        <v>39.42</v>
      </c>
      <c r="K44" s="5"/>
    </row>
    <row r="45" spans="1:11" s="4" customFormat="1" ht="26.1" customHeight="1" x14ac:dyDescent="0.3">
      <c r="A45" s="9" t="s">
        <v>123</v>
      </c>
      <c r="B45" s="10" t="s">
        <v>124</v>
      </c>
      <c r="C45" s="11" t="s">
        <v>32</v>
      </c>
      <c r="D45" s="11" t="s">
        <v>6</v>
      </c>
      <c r="E45" s="76">
        <f>VLOOKUP(A45,'Tabela Odontolife'!$A$6:$E$237,4,FALSE)</f>
        <v>313</v>
      </c>
      <c r="F45" s="12">
        <f t="shared" si="0"/>
        <v>93.899999999999991</v>
      </c>
      <c r="G45" s="20" t="e">
        <f t="shared" si="1"/>
        <v>#REF!</v>
      </c>
      <c r="H45" s="13">
        <v>482</v>
      </c>
      <c r="I45" s="14">
        <f t="shared" si="2"/>
        <v>72.3</v>
      </c>
      <c r="J45" s="15">
        <f t="shared" si="3"/>
        <v>86.759999999999991</v>
      </c>
      <c r="K45" s="5"/>
    </row>
    <row r="46" spans="1:11" s="4" customFormat="1" ht="26.1" customHeight="1" x14ac:dyDescent="0.3">
      <c r="A46" s="9" t="s">
        <v>125</v>
      </c>
      <c r="B46" s="10" t="s">
        <v>126</v>
      </c>
      <c r="C46" s="11" t="s">
        <v>95</v>
      </c>
      <c r="D46" s="11" t="s">
        <v>127</v>
      </c>
      <c r="E46" s="76">
        <f>VLOOKUP(A46,'Tabela Odontolife'!$A$6:$E$237,4,FALSE)</f>
        <v>955</v>
      </c>
      <c r="F46" s="12">
        <f t="shared" si="0"/>
        <v>286.5</v>
      </c>
      <c r="G46" s="20" t="e">
        <f t="shared" si="1"/>
        <v>#REF!</v>
      </c>
      <c r="H46" s="13">
        <v>2006</v>
      </c>
      <c r="I46" s="14">
        <f t="shared" si="2"/>
        <v>300.89999999999998</v>
      </c>
      <c r="J46" s="15">
        <f t="shared" si="3"/>
        <v>361.08</v>
      </c>
      <c r="K46" s="5"/>
    </row>
    <row r="47" spans="1:11" s="4" customFormat="1" ht="26.1" customHeight="1" x14ac:dyDescent="0.3">
      <c r="A47" s="9" t="s">
        <v>128</v>
      </c>
      <c r="B47" s="10" t="s">
        <v>129</v>
      </c>
      <c r="C47" s="11" t="s">
        <v>54</v>
      </c>
      <c r="D47" s="11" t="s">
        <v>127</v>
      </c>
      <c r="E47" s="76">
        <f>VLOOKUP(A47,'Tabela Odontolife'!$A$6:$E$237,4,FALSE)</f>
        <v>390</v>
      </c>
      <c r="F47" s="12">
        <f t="shared" si="0"/>
        <v>117</v>
      </c>
      <c r="G47" s="20" t="e">
        <f t="shared" si="1"/>
        <v>#REF!</v>
      </c>
      <c r="H47" s="13">
        <v>816</v>
      </c>
      <c r="I47" s="14">
        <f t="shared" si="2"/>
        <v>122.39999999999999</v>
      </c>
      <c r="J47" s="15">
        <f t="shared" si="3"/>
        <v>146.88</v>
      </c>
      <c r="K47" s="5"/>
    </row>
    <row r="48" spans="1:11" s="4" customFormat="1" ht="26.1" customHeight="1" x14ac:dyDescent="0.3">
      <c r="A48" s="9" t="s">
        <v>130</v>
      </c>
      <c r="B48" s="10" t="s">
        <v>131</v>
      </c>
      <c r="C48" s="11" t="s">
        <v>54</v>
      </c>
      <c r="D48" s="11" t="s">
        <v>127</v>
      </c>
      <c r="E48" s="76">
        <f>VLOOKUP(A48,'Tabela Odontolife'!$A$6:$E$237,4,FALSE)</f>
        <v>2776</v>
      </c>
      <c r="F48" s="12">
        <f t="shared" si="0"/>
        <v>832.8</v>
      </c>
      <c r="G48" s="20" t="e">
        <f t="shared" si="1"/>
        <v>#REF!</v>
      </c>
      <c r="H48" s="13">
        <v>5349</v>
      </c>
      <c r="I48" s="14">
        <f t="shared" si="2"/>
        <v>802.35</v>
      </c>
      <c r="J48" s="15">
        <f t="shared" si="3"/>
        <v>962.81999999999994</v>
      </c>
      <c r="K48" s="5"/>
    </row>
    <row r="49" spans="1:11" s="4" customFormat="1" ht="26.1" customHeight="1" x14ac:dyDescent="0.3">
      <c r="A49" s="9" t="s">
        <v>132</v>
      </c>
      <c r="B49" s="10" t="s">
        <v>133</v>
      </c>
      <c r="C49" s="11" t="s">
        <v>54</v>
      </c>
      <c r="D49" s="11" t="s">
        <v>127</v>
      </c>
      <c r="E49" s="76">
        <f>VLOOKUP(A49,'Tabela Odontolife'!$A$6:$E$237,4,FALSE)</f>
        <v>172</v>
      </c>
      <c r="F49" s="12">
        <f t="shared" si="0"/>
        <v>51.6</v>
      </c>
      <c r="G49" s="20" t="e">
        <f t="shared" si="1"/>
        <v>#REF!</v>
      </c>
      <c r="H49" s="13">
        <v>359</v>
      </c>
      <c r="I49" s="14">
        <f t="shared" si="2"/>
        <v>53.85</v>
      </c>
      <c r="J49" s="15">
        <f t="shared" si="3"/>
        <v>64.62</v>
      </c>
      <c r="K49" s="5"/>
    </row>
    <row r="50" spans="1:11" s="4" customFormat="1" ht="26.1" customHeight="1" x14ac:dyDescent="0.3">
      <c r="A50" s="9" t="s">
        <v>134</v>
      </c>
      <c r="B50" s="10" t="s">
        <v>135</v>
      </c>
      <c r="C50" s="11" t="s">
        <v>95</v>
      </c>
      <c r="D50" s="11" t="s">
        <v>127</v>
      </c>
      <c r="E50" s="76">
        <f>VLOOKUP(A50,'Tabela Odontolife'!$A$6:$E$237,4,FALSE)</f>
        <v>66</v>
      </c>
      <c r="F50" s="12">
        <f t="shared" si="0"/>
        <v>19.8</v>
      </c>
      <c r="G50" s="20" t="e">
        <f t="shared" si="1"/>
        <v>#REF!</v>
      </c>
      <c r="H50" s="13">
        <v>138</v>
      </c>
      <c r="I50" s="14">
        <f t="shared" si="2"/>
        <v>20.7</v>
      </c>
      <c r="J50" s="15">
        <f t="shared" si="3"/>
        <v>24.84</v>
      </c>
      <c r="K50" s="5"/>
    </row>
    <row r="51" spans="1:11" s="4" customFormat="1" ht="26.1" customHeight="1" x14ac:dyDescent="0.3">
      <c r="A51" s="9" t="s">
        <v>136</v>
      </c>
      <c r="B51" s="10" t="s">
        <v>137</v>
      </c>
      <c r="C51" s="11" t="s">
        <v>54</v>
      </c>
      <c r="D51" s="11" t="s">
        <v>127</v>
      </c>
      <c r="E51" s="76">
        <f>VLOOKUP(A51,'Tabela Odontolife'!$A$6:$E$237,4,FALSE)</f>
        <v>472</v>
      </c>
      <c r="F51" s="12">
        <f t="shared" si="0"/>
        <v>141.6</v>
      </c>
      <c r="G51" s="20" t="e">
        <f t="shared" si="1"/>
        <v>#REF!</v>
      </c>
      <c r="H51" s="13">
        <v>1155</v>
      </c>
      <c r="I51" s="14">
        <f t="shared" si="2"/>
        <v>173.25</v>
      </c>
      <c r="J51" s="15">
        <f t="shared" si="3"/>
        <v>207.9</v>
      </c>
      <c r="K51" s="5"/>
    </row>
    <row r="52" spans="1:11" s="4" customFormat="1" ht="26.1" customHeight="1" x14ac:dyDescent="0.3">
      <c r="A52" s="9" t="s">
        <v>138</v>
      </c>
      <c r="B52" s="10" t="s">
        <v>139</v>
      </c>
      <c r="C52" s="11" t="s">
        <v>140</v>
      </c>
      <c r="D52" s="11" t="s">
        <v>127</v>
      </c>
      <c r="E52" s="76">
        <f>VLOOKUP(A52,'Tabela Odontolife'!$A$6:$E$237,4,FALSE)</f>
        <v>58</v>
      </c>
      <c r="F52" s="12">
        <f t="shared" si="0"/>
        <v>17.399999999999999</v>
      </c>
      <c r="G52" s="20" t="e">
        <f t="shared" si="1"/>
        <v>#REF!</v>
      </c>
      <c r="H52" s="13">
        <v>108</v>
      </c>
      <c r="I52" s="14">
        <f t="shared" si="2"/>
        <v>16.2</v>
      </c>
      <c r="J52" s="15">
        <f t="shared" si="3"/>
        <v>19.439999999999998</v>
      </c>
      <c r="K52" s="5"/>
    </row>
    <row r="53" spans="1:11" s="4" customFormat="1" ht="26.1" customHeight="1" x14ac:dyDescent="0.3">
      <c r="A53" s="9" t="s">
        <v>141</v>
      </c>
      <c r="B53" s="10" t="s">
        <v>142</v>
      </c>
      <c r="C53" s="11" t="s">
        <v>140</v>
      </c>
      <c r="D53" s="11" t="s">
        <v>127</v>
      </c>
      <c r="E53" s="76">
        <f>VLOOKUP(A53,'Tabela Odontolife'!$A$6:$E$237,4,FALSE)</f>
        <v>76</v>
      </c>
      <c r="F53" s="12">
        <f t="shared" si="0"/>
        <v>22.8</v>
      </c>
      <c r="G53" s="20" t="e">
        <f t="shared" si="1"/>
        <v>#REF!</v>
      </c>
      <c r="H53" s="13">
        <v>161</v>
      </c>
      <c r="I53" s="14">
        <f t="shared" si="2"/>
        <v>24.15</v>
      </c>
      <c r="J53" s="15">
        <f t="shared" si="3"/>
        <v>28.98</v>
      </c>
      <c r="K53" s="5"/>
    </row>
    <row r="54" spans="1:11" s="4" customFormat="1" ht="26.1" customHeight="1" x14ac:dyDescent="0.3">
      <c r="A54" s="9" t="s">
        <v>143</v>
      </c>
      <c r="B54" s="10" t="s">
        <v>144</v>
      </c>
      <c r="C54" s="11" t="s">
        <v>140</v>
      </c>
      <c r="D54" s="11" t="s">
        <v>127</v>
      </c>
      <c r="E54" s="76">
        <f>VLOOKUP(A54,'Tabela Odontolife'!$A$6:$E$237,4,FALSE)</f>
        <v>82</v>
      </c>
      <c r="F54" s="12">
        <f t="shared" si="0"/>
        <v>24.599999999999998</v>
      </c>
      <c r="G54" s="20" t="e">
        <f t="shared" si="1"/>
        <v>#REF!</v>
      </c>
      <c r="H54" s="13">
        <v>209</v>
      </c>
      <c r="I54" s="14">
        <f t="shared" si="2"/>
        <v>31.349999999999998</v>
      </c>
      <c r="J54" s="15">
        <f t="shared" si="3"/>
        <v>37.619999999999997</v>
      </c>
      <c r="K54" s="5"/>
    </row>
    <row r="55" spans="1:11" s="4" customFormat="1" ht="26.1" customHeight="1" x14ac:dyDescent="0.3">
      <c r="A55" s="9" t="s">
        <v>145</v>
      </c>
      <c r="B55" s="10" t="s">
        <v>146</v>
      </c>
      <c r="C55" s="11" t="s">
        <v>140</v>
      </c>
      <c r="D55" s="11" t="s">
        <v>127</v>
      </c>
      <c r="E55" s="76">
        <f>VLOOKUP(A55,'Tabela Odontolife'!$A$6:$E$237,4,FALSE)</f>
        <v>98</v>
      </c>
      <c r="F55" s="12">
        <f t="shared" si="0"/>
        <v>29.4</v>
      </c>
      <c r="G55" s="20" t="e">
        <f t="shared" si="1"/>
        <v>#REF!</v>
      </c>
      <c r="H55" s="13">
        <v>218</v>
      </c>
      <c r="I55" s="14">
        <f t="shared" si="2"/>
        <v>32.699999999999996</v>
      </c>
      <c r="J55" s="15">
        <f t="shared" si="3"/>
        <v>39.24</v>
      </c>
      <c r="K55" s="5"/>
    </row>
    <row r="56" spans="1:11" s="4" customFormat="1" ht="26.1" customHeight="1" x14ac:dyDescent="0.3">
      <c r="A56" s="9" t="s">
        <v>147</v>
      </c>
      <c r="B56" s="10" t="s">
        <v>148</v>
      </c>
      <c r="C56" s="11" t="s">
        <v>140</v>
      </c>
      <c r="D56" s="11" t="s">
        <v>127</v>
      </c>
      <c r="E56" s="76">
        <f>VLOOKUP(A56,'Tabela Odontolife'!$A$6:$E$237,4,FALSE)</f>
        <v>61</v>
      </c>
      <c r="F56" s="12">
        <f t="shared" si="0"/>
        <v>18.3</v>
      </c>
      <c r="G56" s="20" t="e">
        <f t="shared" si="1"/>
        <v>#REF!</v>
      </c>
      <c r="H56" s="13">
        <v>130</v>
      </c>
      <c r="I56" s="14">
        <f t="shared" si="2"/>
        <v>19.5</v>
      </c>
      <c r="J56" s="15">
        <f t="shared" si="3"/>
        <v>23.4</v>
      </c>
      <c r="K56" s="5"/>
    </row>
    <row r="57" spans="1:11" s="4" customFormat="1" ht="26.1" customHeight="1" x14ac:dyDescent="0.3">
      <c r="A57" s="9" t="s">
        <v>149</v>
      </c>
      <c r="B57" s="10" t="s">
        <v>150</v>
      </c>
      <c r="C57" s="11" t="s">
        <v>140</v>
      </c>
      <c r="D57" s="11" t="s">
        <v>127</v>
      </c>
      <c r="E57" s="76">
        <f>VLOOKUP(A57,'Tabela Odontolife'!$A$6:$E$237,4,FALSE)</f>
        <v>88</v>
      </c>
      <c r="F57" s="12">
        <f t="shared" si="0"/>
        <v>26.4</v>
      </c>
      <c r="G57" s="20" t="e">
        <f t="shared" si="1"/>
        <v>#REF!</v>
      </c>
      <c r="H57" s="13">
        <v>192</v>
      </c>
      <c r="I57" s="14">
        <f t="shared" si="2"/>
        <v>28.799999999999997</v>
      </c>
      <c r="J57" s="15">
        <f t="shared" si="3"/>
        <v>34.56</v>
      </c>
      <c r="K57" s="5"/>
    </row>
    <row r="58" spans="1:11" s="4" customFormat="1" ht="26.1" customHeight="1" x14ac:dyDescent="0.3">
      <c r="A58" s="9" t="s">
        <v>151</v>
      </c>
      <c r="B58" s="10" t="s">
        <v>152</v>
      </c>
      <c r="C58" s="11" t="s">
        <v>140</v>
      </c>
      <c r="D58" s="11" t="s">
        <v>127</v>
      </c>
      <c r="E58" s="76">
        <f>VLOOKUP(A58,'Tabela Odontolife'!$A$6:$E$237,4,FALSE)</f>
        <v>122</v>
      </c>
      <c r="F58" s="12">
        <f t="shared" si="0"/>
        <v>36.6</v>
      </c>
      <c r="G58" s="20" t="e">
        <f t="shared" si="1"/>
        <v>#REF!</v>
      </c>
      <c r="H58" s="13">
        <v>260</v>
      </c>
      <c r="I58" s="14">
        <f t="shared" si="2"/>
        <v>39</v>
      </c>
      <c r="J58" s="15">
        <f t="shared" si="3"/>
        <v>46.8</v>
      </c>
      <c r="K58" s="5"/>
    </row>
    <row r="59" spans="1:11" s="4" customFormat="1" ht="26.1" customHeight="1" x14ac:dyDescent="0.3">
      <c r="A59" s="9" t="s">
        <v>153</v>
      </c>
      <c r="B59" s="10" t="s">
        <v>154</v>
      </c>
      <c r="C59" s="11" t="s">
        <v>140</v>
      </c>
      <c r="D59" s="11" t="s">
        <v>127</v>
      </c>
      <c r="E59" s="76">
        <f>VLOOKUP(A59,'Tabela Odontolife'!$A$6:$E$237,4,FALSE)</f>
        <v>122</v>
      </c>
      <c r="F59" s="12">
        <f t="shared" si="0"/>
        <v>36.6</v>
      </c>
      <c r="G59" s="20" t="e">
        <f t="shared" si="1"/>
        <v>#REF!</v>
      </c>
      <c r="H59" s="13">
        <v>260</v>
      </c>
      <c r="I59" s="14">
        <f t="shared" si="2"/>
        <v>39</v>
      </c>
      <c r="J59" s="15">
        <f t="shared" si="3"/>
        <v>46.8</v>
      </c>
      <c r="K59" s="5"/>
    </row>
    <row r="60" spans="1:11" s="4" customFormat="1" ht="26.1" customHeight="1" x14ac:dyDescent="0.3">
      <c r="A60" s="9" t="s">
        <v>155</v>
      </c>
      <c r="B60" s="10" t="s">
        <v>156</v>
      </c>
      <c r="C60" s="11" t="s">
        <v>140</v>
      </c>
      <c r="D60" s="11" t="s">
        <v>127</v>
      </c>
      <c r="E60" s="76">
        <f>VLOOKUP(A60,'Tabela Odontolife'!$A$6:$E$237,4,FALSE)</f>
        <v>61</v>
      </c>
      <c r="F60" s="12">
        <f t="shared" si="0"/>
        <v>18.3</v>
      </c>
      <c r="G60" s="20" t="e">
        <f t="shared" si="1"/>
        <v>#REF!</v>
      </c>
      <c r="H60" s="13">
        <v>128</v>
      </c>
      <c r="I60" s="14">
        <f t="shared" si="2"/>
        <v>19.2</v>
      </c>
      <c r="J60" s="15">
        <f t="shared" si="3"/>
        <v>23.04</v>
      </c>
      <c r="K60" s="5"/>
    </row>
    <row r="61" spans="1:11" s="4" customFormat="1" ht="26.1" customHeight="1" x14ac:dyDescent="0.3">
      <c r="A61" s="9" t="s">
        <v>157</v>
      </c>
      <c r="B61" s="10" t="s">
        <v>158</v>
      </c>
      <c r="C61" s="11" t="s">
        <v>140</v>
      </c>
      <c r="D61" s="11" t="s">
        <v>127</v>
      </c>
      <c r="E61" s="76">
        <f>VLOOKUP(A61,'Tabela Odontolife'!$A$6:$E$237,4,FALSE)</f>
        <v>88</v>
      </c>
      <c r="F61" s="12">
        <f t="shared" si="0"/>
        <v>26.4</v>
      </c>
      <c r="G61" s="20" t="e">
        <f t="shared" si="1"/>
        <v>#REF!</v>
      </c>
      <c r="H61" s="13">
        <v>171</v>
      </c>
      <c r="I61" s="14">
        <f t="shared" si="2"/>
        <v>25.65</v>
      </c>
      <c r="J61" s="15">
        <f t="shared" si="3"/>
        <v>30.779999999999998</v>
      </c>
      <c r="K61" s="5"/>
    </row>
    <row r="62" spans="1:11" s="4" customFormat="1" ht="26.1" customHeight="1" x14ac:dyDescent="0.3">
      <c r="A62" s="9" t="s">
        <v>159</v>
      </c>
      <c r="B62" s="10" t="s">
        <v>160</v>
      </c>
      <c r="C62" s="11" t="s">
        <v>140</v>
      </c>
      <c r="D62" s="11" t="s">
        <v>127</v>
      </c>
      <c r="E62" s="76">
        <f>VLOOKUP(A62,'Tabela Odontolife'!$A$6:$E$237,4,FALSE)</f>
        <v>122</v>
      </c>
      <c r="F62" s="12">
        <f t="shared" si="0"/>
        <v>36.6</v>
      </c>
      <c r="G62" s="20" t="e">
        <f t="shared" si="1"/>
        <v>#REF!</v>
      </c>
      <c r="H62" s="13">
        <v>232</v>
      </c>
      <c r="I62" s="14">
        <f t="shared" si="2"/>
        <v>34.799999999999997</v>
      </c>
      <c r="J62" s="15">
        <f t="shared" si="3"/>
        <v>41.76</v>
      </c>
      <c r="K62" s="5"/>
    </row>
    <row r="63" spans="1:11" s="4" customFormat="1" ht="26.1" customHeight="1" x14ac:dyDescent="0.3">
      <c r="A63" s="9" t="s">
        <v>161</v>
      </c>
      <c r="B63" s="10" t="s">
        <v>162</v>
      </c>
      <c r="C63" s="11" t="s">
        <v>140</v>
      </c>
      <c r="D63" s="11" t="s">
        <v>127</v>
      </c>
      <c r="E63" s="76">
        <f>VLOOKUP(A63,'Tabela Odontolife'!$A$6:$E$237,4,FALSE)</f>
        <v>122</v>
      </c>
      <c r="F63" s="12">
        <f t="shared" si="0"/>
        <v>36.6</v>
      </c>
      <c r="G63" s="20" t="e">
        <f t="shared" si="1"/>
        <v>#REF!</v>
      </c>
      <c r="H63" s="13">
        <v>232</v>
      </c>
      <c r="I63" s="14">
        <f t="shared" si="2"/>
        <v>34.799999999999997</v>
      </c>
      <c r="J63" s="15">
        <f t="shared" si="3"/>
        <v>41.76</v>
      </c>
      <c r="K63" s="5"/>
    </row>
    <row r="64" spans="1:11" s="4" customFormat="1" ht="26.1" customHeight="1" x14ac:dyDescent="0.3">
      <c r="A64" s="9" t="s">
        <v>163</v>
      </c>
      <c r="B64" s="10" t="s">
        <v>164</v>
      </c>
      <c r="C64" s="11" t="s">
        <v>54</v>
      </c>
      <c r="D64" s="11" t="s">
        <v>127</v>
      </c>
      <c r="E64" s="76">
        <f>VLOOKUP(A64,'Tabela Odontolife'!$A$6:$E$237,4,FALSE)</f>
        <v>95</v>
      </c>
      <c r="F64" s="12">
        <f t="shared" si="0"/>
        <v>28.5</v>
      </c>
      <c r="G64" s="20" t="e">
        <f t="shared" si="1"/>
        <v>#REF!</v>
      </c>
      <c r="H64" s="13">
        <v>0</v>
      </c>
      <c r="I64" s="14">
        <f t="shared" si="2"/>
        <v>0</v>
      </c>
      <c r="J64" s="15">
        <f t="shared" si="3"/>
        <v>0</v>
      </c>
      <c r="K64" s="5"/>
    </row>
    <row r="65" spans="1:11" s="4" customFormat="1" ht="26.1" customHeight="1" x14ac:dyDescent="0.3">
      <c r="A65" s="9" t="s">
        <v>165</v>
      </c>
      <c r="B65" s="10" t="s">
        <v>166</v>
      </c>
      <c r="C65" s="11" t="s">
        <v>140</v>
      </c>
      <c r="D65" s="11" t="s">
        <v>127</v>
      </c>
      <c r="E65" s="76">
        <f>VLOOKUP(A65,'Tabela Odontolife'!$A$6:$E$237,4,FALSE)</f>
        <v>151</v>
      </c>
      <c r="F65" s="12">
        <f t="shared" si="0"/>
        <v>45.3</v>
      </c>
      <c r="G65" s="20" t="e">
        <f t="shared" si="1"/>
        <v>#REF!</v>
      </c>
      <c r="H65" s="13">
        <v>321</v>
      </c>
      <c r="I65" s="14">
        <f t="shared" si="2"/>
        <v>48.15</v>
      </c>
      <c r="J65" s="15">
        <f t="shared" si="3"/>
        <v>57.78</v>
      </c>
      <c r="K65" s="5"/>
    </row>
    <row r="66" spans="1:11" s="4" customFormat="1" ht="26.1" customHeight="1" x14ac:dyDescent="0.3">
      <c r="A66" s="9" t="s">
        <v>167</v>
      </c>
      <c r="B66" s="10" t="s">
        <v>168</v>
      </c>
      <c r="C66" s="11" t="s">
        <v>140</v>
      </c>
      <c r="D66" s="11" t="s">
        <v>127</v>
      </c>
      <c r="E66" s="76">
        <f>VLOOKUP(A66,'Tabela Odontolife'!$A$6:$E$237,4,FALSE)</f>
        <v>174</v>
      </c>
      <c r="F66" s="12">
        <f t="shared" si="0"/>
        <v>52.199999999999996</v>
      </c>
      <c r="G66" s="20" t="e">
        <f t="shared" si="1"/>
        <v>#REF!</v>
      </c>
      <c r="H66" s="13">
        <v>375</v>
      </c>
      <c r="I66" s="14">
        <f t="shared" si="2"/>
        <v>56.25</v>
      </c>
      <c r="J66" s="15">
        <f t="shared" si="3"/>
        <v>67.5</v>
      </c>
      <c r="K66" s="5"/>
    </row>
    <row r="67" spans="1:11" s="4" customFormat="1" ht="26.1" customHeight="1" x14ac:dyDescent="0.3">
      <c r="A67" s="9" t="s">
        <v>169</v>
      </c>
      <c r="B67" s="10" t="s">
        <v>170</v>
      </c>
      <c r="C67" s="11" t="s">
        <v>140</v>
      </c>
      <c r="D67" s="11" t="s">
        <v>127</v>
      </c>
      <c r="E67" s="76">
        <f>VLOOKUP(A67,'Tabela Odontolife'!$A$6:$E$237,4,FALSE)</f>
        <v>217</v>
      </c>
      <c r="F67" s="12">
        <f t="shared" ref="F67:F130" si="4">E67*$F$1</f>
        <v>65.099999999999994</v>
      </c>
      <c r="G67" s="20" t="e">
        <f t="shared" ref="G67:G130" si="5">E67*$G$1</f>
        <v>#REF!</v>
      </c>
      <c r="H67" s="13">
        <v>488</v>
      </c>
      <c r="I67" s="14">
        <f t="shared" ref="I67:I130" si="6">H67*$I$1</f>
        <v>73.2</v>
      </c>
      <c r="J67" s="15">
        <f t="shared" ref="J67:J130" si="7">H67*$J$1</f>
        <v>87.84</v>
      </c>
      <c r="K67" s="5"/>
    </row>
    <row r="68" spans="1:11" s="4" customFormat="1" ht="26.1" customHeight="1" x14ac:dyDescent="0.3">
      <c r="A68" s="9" t="s">
        <v>171</v>
      </c>
      <c r="B68" s="10" t="s">
        <v>172</v>
      </c>
      <c r="C68" s="11" t="s">
        <v>37</v>
      </c>
      <c r="D68" s="11" t="s">
        <v>173</v>
      </c>
      <c r="E68" s="76">
        <f>VLOOKUP(A68,'Tabela Odontolife'!$A$6:$E$237,4,FALSE)</f>
        <v>42</v>
      </c>
      <c r="F68" s="12">
        <f t="shared" si="4"/>
        <v>12.6</v>
      </c>
      <c r="G68" s="20" t="e">
        <f t="shared" si="5"/>
        <v>#REF!</v>
      </c>
      <c r="H68" s="13">
        <v>129</v>
      </c>
      <c r="I68" s="14">
        <f t="shared" si="6"/>
        <v>19.349999999999998</v>
      </c>
      <c r="J68" s="15">
        <f t="shared" si="7"/>
        <v>23.22</v>
      </c>
      <c r="K68" s="5"/>
    </row>
    <row r="69" spans="1:11" s="4" customFormat="1" ht="26.1" customHeight="1" x14ac:dyDescent="0.3">
      <c r="A69" s="9" t="s">
        <v>174</v>
      </c>
      <c r="B69" s="10" t="s">
        <v>175</v>
      </c>
      <c r="C69" s="11" t="s">
        <v>54</v>
      </c>
      <c r="D69" s="11" t="s">
        <v>173</v>
      </c>
      <c r="E69" s="76">
        <f>VLOOKUP(A69,'Tabela Odontolife'!$A$6:$E$237,4,FALSE)</f>
        <v>49</v>
      </c>
      <c r="F69" s="12">
        <f t="shared" si="4"/>
        <v>14.7</v>
      </c>
      <c r="G69" s="20" t="e">
        <f t="shared" si="5"/>
        <v>#REF!</v>
      </c>
      <c r="H69" s="13">
        <v>103</v>
      </c>
      <c r="I69" s="14">
        <f t="shared" si="6"/>
        <v>15.45</v>
      </c>
      <c r="J69" s="15">
        <f t="shared" si="7"/>
        <v>18.54</v>
      </c>
      <c r="K69" s="5"/>
    </row>
    <row r="70" spans="1:11" s="4" customFormat="1" ht="26.1" customHeight="1" x14ac:dyDescent="0.3">
      <c r="A70" s="9" t="s">
        <v>176</v>
      </c>
      <c r="B70" s="10" t="s">
        <v>177</v>
      </c>
      <c r="C70" s="11" t="s">
        <v>54</v>
      </c>
      <c r="D70" s="11" t="s">
        <v>173</v>
      </c>
      <c r="E70" s="76">
        <f>VLOOKUP(A70,'Tabela Odontolife'!$A$6:$E$237,4,FALSE)</f>
        <v>49</v>
      </c>
      <c r="F70" s="12">
        <f t="shared" si="4"/>
        <v>14.7</v>
      </c>
      <c r="G70" s="20" t="e">
        <f t="shared" si="5"/>
        <v>#REF!</v>
      </c>
      <c r="H70" s="13">
        <v>109</v>
      </c>
      <c r="I70" s="14">
        <f t="shared" si="6"/>
        <v>16.349999999999998</v>
      </c>
      <c r="J70" s="15">
        <f t="shared" si="7"/>
        <v>19.62</v>
      </c>
      <c r="K70" s="5"/>
    </row>
    <row r="71" spans="1:11" s="4" customFormat="1" ht="26.1" customHeight="1" x14ac:dyDescent="0.3">
      <c r="A71" s="9" t="s">
        <v>178</v>
      </c>
      <c r="B71" s="10" t="s">
        <v>179</v>
      </c>
      <c r="C71" s="11" t="s">
        <v>87</v>
      </c>
      <c r="D71" s="11" t="s">
        <v>173</v>
      </c>
      <c r="E71" s="76">
        <f>VLOOKUP(A71,'Tabela Odontolife'!$A$6:$E$237,4,FALSE)</f>
        <v>76</v>
      </c>
      <c r="F71" s="12">
        <f t="shared" si="4"/>
        <v>22.8</v>
      </c>
      <c r="G71" s="20" t="e">
        <f t="shared" si="5"/>
        <v>#REF!</v>
      </c>
      <c r="H71" s="13">
        <v>153</v>
      </c>
      <c r="I71" s="14">
        <f t="shared" si="6"/>
        <v>22.95</v>
      </c>
      <c r="J71" s="15">
        <f t="shared" si="7"/>
        <v>27.54</v>
      </c>
      <c r="K71" s="5"/>
    </row>
    <row r="72" spans="1:11" s="4" customFormat="1" ht="26.1" customHeight="1" x14ac:dyDescent="0.3">
      <c r="A72" s="9" t="s">
        <v>180</v>
      </c>
      <c r="B72" s="10" t="s">
        <v>181</v>
      </c>
      <c r="C72" s="11" t="s">
        <v>32</v>
      </c>
      <c r="D72" s="11" t="s">
        <v>173</v>
      </c>
      <c r="E72" s="76">
        <f>VLOOKUP(A72,'Tabela Odontolife'!$A$6:$E$237,4,FALSE)</f>
        <v>70</v>
      </c>
      <c r="F72" s="12">
        <f t="shared" si="4"/>
        <v>21</v>
      </c>
      <c r="G72" s="20" t="e">
        <f t="shared" si="5"/>
        <v>#REF!</v>
      </c>
      <c r="H72" s="13">
        <v>148</v>
      </c>
      <c r="I72" s="14">
        <f t="shared" si="6"/>
        <v>22.2</v>
      </c>
      <c r="J72" s="15">
        <f t="shared" si="7"/>
        <v>26.64</v>
      </c>
      <c r="K72" s="5"/>
    </row>
    <row r="73" spans="1:11" s="4" customFormat="1" ht="26.1" customHeight="1" x14ac:dyDescent="0.3">
      <c r="A73" s="9" t="s">
        <v>182</v>
      </c>
      <c r="B73" s="10" t="s">
        <v>183</v>
      </c>
      <c r="C73" s="11" t="s">
        <v>32</v>
      </c>
      <c r="D73" s="11" t="s">
        <v>173</v>
      </c>
      <c r="E73" s="76">
        <f>VLOOKUP(A73,'Tabela Odontolife'!$A$6:$E$237,4,FALSE)</f>
        <v>70</v>
      </c>
      <c r="F73" s="12">
        <f t="shared" si="4"/>
        <v>21</v>
      </c>
      <c r="G73" s="20" t="e">
        <f t="shared" si="5"/>
        <v>#REF!</v>
      </c>
      <c r="H73" s="13">
        <v>148</v>
      </c>
      <c r="I73" s="14">
        <f t="shared" si="6"/>
        <v>22.2</v>
      </c>
      <c r="J73" s="15">
        <f t="shared" si="7"/>
        <v>26.64</v>
      </c>
      <c r="K73" s="5"/>
    </row>
    <row r="74" spans="1:11" s="4" customFormat="1" ht="26.1" customHeight="1" x14ac:dyDescent="0.3">
      <c r="A74" s="9" t="s">
        <v>184</v>
      </c>
      <c r="B74" s="10" t="s">
        <v>185</v>
      </c>
      <c r="C74" s="11" t="s">
        <v>54</v>
      </c>
      <c r="D74" s="11" t="s">
        <v>173</v>
      </c>
      <c r="E74" s="76">
        <f>VLOOKUP(A74,'Tabela Odontolife'!$A$6:$E$237,4,FALSE)</f>
        <v>168</v>
      </c>
      <c r="F74" s="12">
        <f t="shared" si="4"/>
        <v>50.4</v>
      </c>
      <c r="G74" s="20" t="e">
        <f t="shared" si="5"/>
        <v>#REF!</v>
      </c>
      <c r="H74" s="13">
        <v>340</v>
      </c>
      <c r="I74" s="14">
        <f t="shared" si="6"/>
        <v>51</v>
      </c>
      <c r="J74" s="15">
        <f t="shared" si="7"/>
        <v>61.199999999999996</v>
      </c>
      <c r="K74" s="5"/>
    </row>
    <row r="75" spans="1:11" s="4" customFormat="1" ht="26.1" customHeight="1" x14ac:dyDescent="0.3">
      <c r="A75" s="9" t="s">
        <v>186</v>
      </c>
      <c r="B75" s="10" t="s">
        <v>187</v>
      </c>
      <c r="C75" s="11" t="s">
        <v>54</v>
      </c>
      <c r="D75" s="11" t="s">
        <v>173</v>
      </c>
      <c r="E75" s="76">
        <f>VLOOKUP(A75,'Tabela Odontolife'!$A$6:$E$237,4,FALSE)</f>
        <v>170</v>
      </c>
      <c r="F75" s="12">
        <f t="shared" si="4"/>
        <v>51</v>
      </c>
      <c r="G75" s="20" t="e">
        <f t="shared" si="5"/>
        <v>#REF!</v>
      </c>
      <c r="H75" s="13">
        <v>334</v>
      </c>
      <c r="I75" s="14">
        <f t="shared" si="6"/>
        <v>50.1</v>
      </c>
      <c r="J75" s="15">
        <f t="shared" si="7"/>
        <v>60.12</v>
      </c>
      <c r="K75" s="5"/>
    </row>
    <row r="76" spans="1:11" s="4" customFormat="1" ht="26.1" customHeight="1" x14ac:dyDescent="0.3">
      <c r="A76" s="9" t="s">
        <v>188</v>
      </c>
      <c r="B76" s="10" t="s">
        <v>189</v>
      </c>
      <c r="C76" s="11" t="s">
        <v>54</v>
      </c>
      <c r="D76" s="11" t="s">
        <v>173</v>
      </c>
      <c r="E76" s="76">
        <f>VLOOKUP(A76,'Tabela Odontolife'!$A$6:$E$237,4,FALSE)</f>
        <v>168</v>
      </c>
      <c r="F76" s="12">
        <f t="shared" si="4"/>
        <v>50.4</v>
      </c>
      <c r="G76" s="20" t="e">
        <f t="shared" si="5"/>
        <v>#REF!</v>
      </c>
      <c r="H76" s="13">
        <v>340</v>
      </c>
      <c r="I76" s="14">
        <f t="shared" si="6"/>
        <v>51</v>
      </c>
      <c r="J76" s="15">
        <f t="shared" si="7"/>
        <v>61.199999999999996</v>
      </c>
      <c r="K76" s="5"/>
    </row>
    <row r="77" spans="1:11" s="4" customFormat="1" ht="26.1" customHeight="1" x14ac:dyDescent="0.3">
      <c r="A77" s="9" t="s">
        <v>190</v>
      </c>
      <c r="B77" s="10" t="s">
        <v>191</v>
      </c>
      <c r="C77" s="11" t="s">
        <v>54</v>
      </c>
      <c r="D77" s="11" t="s">
        <v>173</v>
      </c>
      <c r="E77" s="76">
        <f>VLOOKUP(A77,'Tabela Odontolife'!$A$6:$E$237,4,FALSE)</f>
        <v>168</v>
      </c>
      <c r="F77" s="12">
        <f t="shared" si="4"/>
        <v>50.4</v>
      </c>
      <c r="G77" s="20" t="e">
        <f t="shared" si="5"/>
        <v>#REF!</v>
      </c>
      <c r="H77" s="13">
        <v>334</v>
      </c>
      <c r="I77" s="14">
        <f t="shared" si="6"/>
        <v>50.1</v>
      </c>
      <c r="J77" s="15">
        <f t="shared" si="7"/>
        <v>60.12</v>
      </c>
      <c r="K77" s="5"/>
    </row>
    <row r="78" spans="1:11" s="4" customFormat="1" ht="26.1" customHeight="1" x14ac:dyDescent="0.3">
      <c r="A78" s="9" t="s">
        <v>192</v>
      </c>
      <c r="B78" s="10" t="s">
        <v>193</v>
      </c>
      <c r="C78" s="11" t="s">
        <v>54</v>
      </c>
      <c r="D78" s="11" t="s">
        <v>173</v>
      </c>
      <c r="E78" s="76">
        <f>VLOOKUP(A78,'Tabela Odontolife'!$A$6:$E$237,4,FALSE)</f>
        <v>168</v>
      </c>
      <c r="F78" s="12">
        <f t="shared" si="4"/>
        <v>50.4</v>
      </c>
      <c r="G78" s="20" t="e">
        <f t="shared" si="5"/>
        <v>#REF!</v>
      </c>
      <c r="H78" s="13">
        <v>340</v>
      </c>
      <c r="I78" s="14">
        <f t="shared" si="6"/>
        <v>51</v>
      </c>
      <c r="J78" s="15">
        <f t="shared" si="7"/>
        <v>61.199999999999996</v>
      </c>
      <c r="K78" s="5"/>
    </row>
    <row r="79" spans="1:11" s="4" customFormat="1" ht="26.1" customHeight="1" x14ac:dyDescent="0.3">
      <c r="A79" s="9" t="s">
        <v>194</v>
      </c>
      <c r="B79" s="10" t="s">
        <v>195</v>
      </c>
      <c r="C79" s="11" t="s">
        <v>54</v>
      </c>
      <c r="D79" s="11" t="s">
        <v>173</v>
      </c>
      <c r="E79" s="76">
        <f>VLOOKUP(A79,'Tabela Odontolife'!$A$6:$E$237,4,FALSE)</f>
        <v>168</v>
      </c>
      <c r="F79" s="12">
        <f t="shared" si="4"/>
        <v>50.4</v>
      </c>
      <c r="G79" s="20" t="e">
        <f t="shared" si="5"/>
        <v>#REF!</v>
      </c>
      <c r="H79" s="13">
        <v>334</v>
      </c>
      <c r="I79" s="14">
        <f t="shared" si="6"/>
        <v>50.1</v>
      </c>
      <c r="J79" s="15">
        <f t="shared" si="7"/>
        <v>60.12</v>
      </c>
      <c r="K79" s="5"/>
    </row>
    <row r="80" spans="1:11" s="4" customFormat="1" ht="26.1" customHeight="1" x14ac:dyDescent="0.3">
      <c r="A80" s="9" t="s">
        <v>196</v>
      </c>
      <c r="B80" s="10" t="s">
        <v>197</v>
      </c>
      <c r="C80" s="11" t="s">
        <v>54</v>
      </c>
      <c r="D80" s="11" t="s">
        <v>173</v>
      </c>
      <c r="E80" s="76">
        <f>VLOOKUP(A80,'Tabela Odontolife'!$A$6:$E$237,4,FALSE)</f>
        <v>73</v>
      </c>
      <c r="F80" s="12">
        <f t="shared" si="4"/>
        <v>21.9</v>
      </c>
      <c r="G80" s="20" t="e">
        <f t="shared" si="5"/>
        <v>#REF!</v>
      </c>
      <c r="H80" s="13">
        <v>169</v>
      </c>
      <c r="I80" s="14">
        <f t="shared" si="6"/>
        <v>25.349999999999998</v>
      </c>
      <c r="J80" s="15">
        <f t="shared" si="7"/>
        <v>30.419999999999998</v>
      </c>
      <c r="K80" s="5"/>
    </row>
    <row r="81" spans="1:11" s="4" customFormat="1" ht="26.1" customHeight="1" x14ac:dyDescent="0.3">
      <c r="A81" s="9" t="s">
        <v>198</v>
      </c>
      <c r="B81" s="10" t="s">
        <v>199</v>
      </c>
      <c r="C81" s="11" t="s">
        <v>95</v>
      </c>
      <c r="D81" s="11" t="s">
        <v>173</v>
      </c>
      <c r="E81" s="76">
        <f>VLOOKUP(A81,'Tabela Odontolife'!$A$6:$E$237,4,FALSE)</f>
        <v>701</v>
      </c>
      <c r="F81" s="12">
        <f t="shared" si="4"/>
        <v>210.29999999999998</v>
      </c>
      <c r="G81" s="20" t="e">
        <f t="shared" si="5"/>
        <v>#REF!</v>
      </c>
      <c r="H81" s="13">
        <v>1504</v>
      </c>
      <c r="I81" s="14">
        <f t="shared" si="6"/>
        <v>225.6</v>
      </c>
      <c r="J81" s="15">
        <f t="shared" si="7"/>
        <v>270.71999999999997</v>
      </c>
      <c r="K81" s="5"/>
    </row>
    <row r="82" spans="1:11" s="4" customFormat="1" ht="26.1" customHeight="1" x14ac:dyDescent="0.3">
      <c r="A82" s="9" t="s">
        <v>200</v>
      </c>
      <c r="B82" s="10" t="s">
        <v>201</v>
      </c>
      <c r="C82" s="11" t="s">
        <v>95</v>
      </c>
      <c r="D82" s="11" t="s">
        <v>173</v>
      </c>
      <c r="E82" s="76">
        <f>VLOOKUP(A82,'Tabela Odontolife'!$A$6:$E$237,4,FALSE)</f>
        <v>761</v>
      </c>
      <c r="F82" s="12">
        <f t="shared" si="4"/>
        <v>228.29999999999998</v>
      </c>
      <c r="G82" s="20" t="e">
        <f t="shared" si="5"/>
        <v>#REF!</v>
      </c>
      <c r="H82" s="13">
        <v>1504</v>
      </c>
      <c r="I82" s="14">
        <f t="shared" si="6"/>
        <v>225.6</v>
      </c>
      <c r="J82" s="15">
        <f t="shared" si="7"/>
        <v>270.71999999999997</v>
      </c>
      <c r="K82" s="5"/>
    </row>
    <row r="83" spans="1:11" s="4" customFormat="1" ht="26.1" customHeight="1" x14ac:dyDescent="0.3">
      <c r="A83" s="9" t="s">
        <v>202</v>
      </c>
      <c r="B83" s="10" t="s">
        <v>203</v>
      </c>
      <c r="C83" s="11" t="s">
        <v>54</v>
      </c>
      <c r="D83" s="11" t="s">
        <v>173</v>
      </c>
      <c r="E83" s="76">
        <f>VLOOKUP(A83,'Tabela Odontolife'!$A$6:$E$237,4,FALSE)</f>
        <v>105</v>
      </c>
      <c r="F83" s="12">
        <f t="shared" si="4"/>
        <v>31.5</v>
      </c>
      <c r="G83" s="20" t="e">
        <f t="shared" si="5"/>
        <v>#REF!</v>
      </c>
      <c r="H83" s="13">
        <v>217</v>
      </c>
      <c r="I83" s="14">
        <f t="shared" si="6"/>
        <v>32.549999999999997</v>
      </c>
      <c r="J83" s="15">
        <f t="shared" si="7"/>
        <v>39.059999999999995</v>
      </c>
      <c r="K83" s="5"/>
    </row>
    <row r="84" spans="1:11" s="4" customFormat="1" ht="26.1" customHeight="1" x14ac:dyDescent="0.3">
      <c r="A84" s="9" t="s">
        <v>204</v>
      </c>
      <c r="B84" s="10" t="s">
        <v>205</v>
      </c>
      <c r="C84" s="11" t="s">
        <v>54</v>
      </c>
      <c r="D84" s="11" t="s">
        <v>173</v>
      </c>
      <c r="E84" s="76">
        <f>VLOOKUP(A84,'Tabela Odontolife'!$A$6:$E$237,4,FALSE)</f>
        <v>212</v>
      </c>
      <c r="F84" s="12">
        <f t="shared" si="4"/>
        <v>63.599999999999994</v>
      </c>
      <c r="G84" s="20" t="e">
        <f t="shared" si="5"/>
        <v>#REF!</v>
      </c>
      <c r="H84" s="13">
        <v>442</v>
      </c>
      <c r="I84" s="14">
        <f t="shared" si="6"/>
        <v>66.3</v>
      </c>
      <c r="J84" s="15">
        <f t="shared" si="7"/>
        <v>79.56</v>
      </c>
      <c r="K84" s="5"/>
    </row>
    <row r="85" spans="1:11" s="4" customFormat="1" ht="26.1" customHeight="1" x14ac:dyDescent="0.3">
      <c r="A85" s="9" t="s">
        <v>206</v>
      </c>
      <c r="B85" s="10" t="s">
        <v>207</v>
      </c>
      <c r="C85" s="11" t="s">
        <v>54</v>
      </c>
      <c r="D85" s="11" t="s">
        <v>208</v>
      </c>
      <c r="E85" s="76">
        <f>VLOOKUP(A85,'Tabela Odontolife'!$A$6:$E$237,4,FALSE)</f>
        <v>317</v>
      </c>
      <c r="F85" s="12">
        <f t="shared" si="4"/>
        <v>95.1</v>
      </c>
      <c r="G85" s="20" t="e">
        <f t="shared" si="5"/>
        <v>#REF!</v>
      </c>
      <c r="H85" s="13">
        <v>694</v>
      </c>
      <c r="I85" s="14">
        <f t="shared" si="6"/>
        <v>104.1</v>
      </c>
      <c r="J85" s="15">
        <f t="shared" si="7"/>
        <v>124.92</v>
      </c>
      <c r="K85" s="5"/>
    </row>
    <row r="86" spans="1:11" s="4" customFormat="1" ht="26.1" customHeight="1" x14ac:dyDescent="0.3">
      <c r="A86" s="9" t="s">
        <v>209</v>
      </c>
      <c r="B86" s="10" t="s">
        <v>210</v>
      </c>
      <c r="C86" s="11" t="s">
        <v>54</v>
      </c>
      <c r="D86" s="11" t="s">
        <v>208</v>
      </c>
      <c r="E86" s="76">
        <f>VLOOKUP(A86,'Tabela Odontolife'!$A$6:$E$237,4,FALSE)</f>
        <v>311</v>
      </c>
      <c r="F86" s="12">
        <f t="shared" si="4"/>
        <v>93.3</v>
      </c>
      <c r="G86" s="20" t="e">
        <f t="shared" si="5"/>
        <v>#REF!</v>
      </c>
      <c r="H86" s="13">
        <v>667</v>
      </c>
      <c r="I86" s="14">
        <f t="shared" si="6"/>
        <v>100.05</v>
      </c>
      <c r="J86" s="15">
        <f t="shared" si="7"/>
        <v>120.06</v>
      </c>
      <c r="K86" s="5"/>
    </row>
    <row r="87" spans="1:11" s="4" customFormat="1" ht="26.1" customHeight="1" x14ac:dyDescent="0.3">
      <c r="A87" s="9" t="s">
        <v>211</v>
      </c>
      <c r="B87" s="10" t="s">
        <v>212</v>
      </c>
      <c r="C87" s="11" t="s">
        <v>54</v>
      </c>
      <c r="D87" s="11" t="s">
        <v>208</v>
      </c>
      <c r="E87" s="76">
        <f>VLOOKUP(A87,'Tabela Odontolife'!$A$6:$E$237,4,FALSE)</f>
        <v>311</v>
      </c>
      <c r="F87" s="12">
        <f t="shared" si="4"/>
        <v>93.3</v>
      </c>
      <c r="G87" s="20" t="e">
        <f t="shared" si="5"/>
        <v>#REF!</v>
      </c>
      <c r="H87" s="13">
        <v>667</v>
      </c>
      <c r="I87" s="14">
        <f t="shared" si="6"/>
        <v>100.05</v>
      </c>
      <c r="J87" s="15">
        <f t="shared" si="7"/>
        <v>120.06</v>
      </c>
      <c r="K87" s="5"/>
    </row>
    <row r="88" spans="1:11" s="4" customFormat="1" ht="26.1" customHeight="1" x14ac:dyDescent="0.3">
      <c r="A88" s="9" t="s">
        <v>213</v>
      </c>
      <c r="B88" s="10" t="s">
        <v>214</v>
      </c>
      <c r="C88" s="11" t="s">
        <v>54</v>
      </c>
      <c r="D88" s="11" t="s">
        <v>208</v>
      </c>
      <c r="E88" s="76">
        <f>VLOOKUP(A88,'Tabela Odontolife'!$A$6:$E$237,4,FALSE)</f>
        <v>283</v>
      </c>
      <c r="F88" s="12">
        <f t="shared" si="4"/>
        <v>84.899999999999991</v>
      </c>
      <c r="G88" s="20" t="e">
        <f t="shared" si="5"/>
        <v>#REF!</v>
      </c>
      <c r="H88" s="13">
        <v>596</v>
      </c>
      <c r="I88" s="14">
        <f t="shared" si="6"/>
        <v>89.399999999999991</v>
      </c>
      <c r="J88" s="15">
        <f t="shared" si="7"/>
        <v>107.28</v>
      </c>
      <c r="K88" s="5"/>
    </row>
    <row r="89" spans="1:11" s="4" customFormat="1" ht="26.1" customHeight="1" x14ac:dyDescent="0.3">
      <c r="A89" s="9" t="s">
        <v>215</v>
      </c>
      <c r="B89" s="10" t="s">
        <v>216</v>
      </c>
      <c r="C89" s="11" t="s">
        <v>54</v>
      </c>
      <c r="D89" s="11" t="s">
        <v>208</v>
      </c>
      <c r="E89" s="76">
        <f>VLOOKUP(A89,'Tabela Odontolife'!$A$6:$E$237,4,FALSE)</f>
        <v>383</v>
      </c>
      <c r="F89" s="12">
        <f t="shared" si="4"/>
        <v>114.89999999999999</v>
      </c>
      <c r="G89" s="20" t="e">
        <f t="shared" si="5"/>
        <v>#REF!</v>
      </c>
      <c r="H89" s="13">
        <v>809</v>
      </c>
      <c r="I89" s="14">
        <f t="shared" si="6"/>
        <v>121.35</v>
      </c>
      <c r="J89" s="15">
        <f t="shared" si="7"/>
        <v>145.62</v>
      </c>
      <c r="K89" s="5"/>
    </row>
    <row r="90" spans="1:11" s="4" customFormat="1" ht="26.1" customHeight="1" x14ac:dyDescent="0.3">
      <c r="A90" s="9" t="s">
        <v>217</v>
      </c>
      <c r="B90" s="10" t="s">
        <v>218</v>
      </c>
      <c r="C90" s="11" t="s">
        <v>54</v>
      </c>
      <c r="D90" s="11" t="s">
        <v>208</v>
      </c>
      <c r="E90" s="76">
        <f>VLOOKUP(A90,'Tabela Odontolife'!$A$6:$E$237,4,FALSE)</f>
        <v>311</v>
      </c>
      <c r="F90" s="12">
        <f t="shared" si="4"/>
        <v>93.3</v>
      </c>
      <c r="G90" s="20" t="e">
        <f t="shared" si="5"/>
        <v>#REF!</v>
      </c>
      <c r="H90" s="13">
        <v>667</v>
      </c>
      <c r="I90" s="14">
        <f t="shared" si="6"/>
        <v>100.05</v>
      </c>
      <c r="J90" s="15">
        <f t="shared" si="7"/>
        <v>120.06</v>
      </c>
      <c r="K90" s="5"/>
    </row>
    <row r="91" spans="1:11" s="4" customFormat="1" ht="26.1" customHeight="1" x14ac:dyDescent="0.3">
      <c r="A91" s="9" t="s">
        <v>219</v>
      </c>
      <c r="B91" s="10" t="s">
        <v>220</v>
      </c>
      <c r="C91" s="11" t="s">
        <v>54</v>
      </c>
      <c r="D91" s="11" t="s">
        <v>208</v>
      </c>
      <c r="E91" s="76">
        <f>VLOOKUP(A91,'Tabela Odontolife'!$A$6:$E$237,4,FALSE)</f>
        <v>283</v>
      </c>
      <c r="F91" s="12">
        <f t="shared" si="4"/>
        <v>84.899999999999991</v>
      </c>
      <c r="G91" s="20" t="e">
        <f t="shared" si="5"/>
        <v>#REF!</v>
      </c>
      <c r="H91" s="13" t="e">
        <f>#REF!*0.5</f>
        <v>#REF!</v>
      </c>
      <c r="I91" s="14" t="e">
        <f t="shared" si="6"/>
        <v>#REF!</v>
      </c>
      <c r="J91" s="15" t="e">
        <f t="shared" si="7"/>
        <v>#REF!</v>
      </c>
      <c r="K91" s="5"/>
    </row>
    <row r="92" spans="1:11" s="4" customFormat="1" ht="26.1" customHeight="1" x14ac:dyDescent="0.3">
      <c r="A92" s="9" t="s">
        <v>221</v>
      </c>
      <c r="B92" s="10" t="s">
        <v>222</v>
      </c>
      <c r="C92" s="11" t="s">
        <v>54</v>
      </c>
      <c r="D92" s="11" t="s">
        <v>208</v>
      </c>
      <c r="E92" s="76">
        <f>VLOOKUP(A92,'Tabela Odontolife'!$A$6:$E$237,4,FALSE)</f>
        <v>271</v>
      </c>
      <c r="F92" s="12">
        <f t="shared" si="4"/>
        <v>81.3</v>
      </c>
      <c r="G92" s="20" t="e">
        <f t="shared" si="5"/>
        <v>#REF!</v>
      </c>
      <c r="H92" s="13">
        <v>610</v>
      </c>
      <c r="I92" s="14">
        <f t="shared" si="6"/>
        <v>91.5</v>
      </c>
      <c r="J92" s="15">
        <f t="shared" si="7"/>
        <v>109.8</v>
      </c>
      <c r="K92" s="5"/>
    </row>
    <row r="93" spans="1:11" s="4" customFormat="1" ht="26.1" customHeight="1" x14ac:dyDescent="0.3">
      <c r="A93" s="9" t="s">
        <v>223</v>
      </c>
      <c r="B93" s="10" t="s">
        <v>224</v>
      </c>
      <c r="C93" s="11" t="s">
        <v>54</v>
      </c>
      <c r="D93" s="11" t="s">
        <v>208</v>
      </c>
      <c r="E93" s="76">
        <f>VLOOKUP(A93,'Tabela Odontolife'!$A$6:$E$237,4,FALSE)</f>
        <v>222</v>
      </c>
      <c r="F93" s="12">
        <f t="shared" si="4"/>
        <v>66.599999999999994</v>
      </c>
      <c r="G93" s="20" t="e">
        <f t="shared" si="5"/>
        <v>#REF!</v>
      </c>
      <c r="H93" s="13">
        <v>482</v>
      </c>
      <c r="I93" s="14">
        <f t="shared" si="6"/>
        <v>72.3</v>
      </c>
      <c r="J93" s="15">
        <f t="shared" si="7"/>
        <v>86.759999999999991</v>
      </c>
      <c r="K93" s="5"/>
    </row>
    <row r="94" spans="1:11" s="4" customFormat="1" ht="26.1" customHeight="1" x14ac:dyDescent="0.3">
      <c r="A94" s="9" t="s">
        <v>225</v>
      </c>
      <c r="B94" s="10" t="s">
        <v>226</v>
      </c>
      <c r="C94" s="11" t="s">
        <v>54</v>
      </c>
      <c r="D94" s="11" t="s">
        <v>208</v>
      </c>
      <c r="E94" s="76">
        <f>VLOOKUP(A94,'Tabela Odontolife'!$A$6:$E$237,4,FALSE)</f>
        <v>122</v>
      </c>
      <c r="F94" s="12">
        <f t="shared" si="4"/>
        <v>36.6</v>
      </c>
      <c r="G94" s="20" t="e">
        <f t="shared" si="5"/>
        <v>#REF!</v>
      </c>
      <c r="H94" s="13">
        <v>260</v>
      </c>
      <c r="I94" s="14">
        <f t="shared" si="6"/>
        <v>39</v>
      </c>
      <c r="J94" s="15">
        <f t="shared" si="7"/>
        <v>46.8</v>
      </c>
      <c r="K94" s="5"/>
    </row>
    <row r="95" spans="1:11" s="4" customFormat="1" ht="26.1" customHeight="1" x14ac:dyDescent="0.3">
      <c r="A95" s="9" t="s">
        <v>227</v>
      </c>
      <c r="B95" s="10" t="s">
        <v>228</v>
      </c>
      <c r="C95" s="11" t="s">
        <v>54</v>
      </c>
      <c r="D95" s="11" t="s">
        <v>208</v>
      </c>
      <c r="E95" s="76">
        <f>VLOOKUP(A95,'Tabela Odontolife'!$A$6:$E$237,4,FALSE)</f>
        <v>46</v>
      </c>
      <c r="F95" s="12">
        <f t="shared" si="4"/>
        <v>13.799999999999999</v>
      </c>
      <c r="G95" s="20" t="e">
        <f t="shared" si="5"/>
        <v>#REF!</v>
      </c>
      <c r="H95" s="13">
        <v>260</v>
      </c>
      <c r="I95" s="14">
        <f t="shared" si="6"/>
        <v>39</v>
      </c>
      <c r="J95" s="15">
        <f t="shared" si="7"/>
        <v>46.8</v>
      </c>
      <c r="K95" s="5"/>
    </row>
    <row r="96" spans="1:11" s="4" customFormat="1" ht="26.1" customHeight="1" x14ac:dyDescent="0.3">
      <c r="A96" s="9" t="s">
        <v>229</v>
      </c>
      <c r="B96" s="10" t="s">
        <v>230</v>
      </c>
      <c r="C96" s="11" t="s">
        <v>54</v>
      </c>
      <c r="D96" s="11" t="s">
        <v>208</v>
      </c>
      <c r="E96" s="76">
        <f>VLOOKUP(A96,'Tabela Odontolife'!$A$6:$E$237,4,FALSE)</f>
        <v>560</v>
      </c>
      <c r="F96" s="12">
        <f t="shared" si="4"/>
        <v>168</v>
      </c>
      <c r="G96" s="20" t="e">
        <f t="shared" si="5"/>
        <v>#REF!</v>
      </c>
      <c r="H96" s="13">
        <v>1207</v>
      </c>
      <c r="I96" s="14">
        <f t="shared" si="6"/>
        <v>181.04999999999998</v>
      </c>
      <c r="J96" s="15">
        <f t="shared" si="7"/>
        <v>217.26</v>
      </c>
      <c r="K96" s="5"/>
    </row>
    <row r="97" spans="1:11" s="4" customFormat="1" ht="26.1" customHeight="1" x14ac:dyDescent="0.3">
      <c r="A97" s="9" t="s">
        <v>231</v>
      </c>
      <c r="B97" s="10" t="s">
        <v>232</v>
      </c>
      <c r="C97" s="11" t="s">
        <v>54</v>
      </c>
      <c r="D97" s="11" t="s">
        <v>208</v>
      </c>
      <c r="E97" s="76">
        <f>VLOOKUP(A97,'Tabela Odontolife'!$A$6:$E$237,4,FALSE)</f>
        <v>844</v>
      </c>
      <c r="F97" s="12">
        <f t="shared" si="4"/>
        <v>253.2</v>
      </c>
      <c r="G97" s="20" t="e">
        <f t="shared" si="5"/>
        <v>#REF!</v>
      </c>
      <c r="H97" s="13">
        <v>1819</v>
      </c>
      <c r="I97" s="14">
        <f t="shared" si="6"/>
        <v>272.84999999999997</v>
      </c>
      <c r="J97" s="15">
        <f t="shared" si="7"/>
        <v>327.42</v>
      </c>
      <c r="K97" s="5"/>
    </row>
    <row r="98" spans="1:11" s="4" customFormat="1" ht="26.1" customHeight="1" x14ac:dyDescent="0.3">
      <c r="A98" s="9" t="s">
        <v>233</v>
      </c>
      <c r="B98" s="10" t="s">
        <v>234</v>
      </c>
      <c r="C98" s="11" t="s">
        <v>54</v>
      </c>
      <c r="D98" s="11" t="s">
        <v>208</v>
      </c>
      <c r="E98" s="76">
        <f>VLOOKUP(A98,'Tabela Odontolife'!$A$6:$E$237,4,FALSE)</f>
        <v>385</v>
      </c>
      <c r="F98" s="12">
        <f t="shared" si="4"/>
        <v>115.5</v>
      </c>
      <c r="G98" s="20" t="e">
        <f t="shared" si="5"/>
        <v>#REF!</v>
      </c>
      <c r="H98" s="13">
        <v>814</v>
      </c>
      <c r="I98" s="14">
        <f t="shared" si="6"/>
        <v>122.1</v>
      </c>
      <c r="J98" s="15">
        <f t="shared" si="7"/>
        <v>146.51999999999998</v>
      </c>
      <c r="K98" s="5"/>
    </row>
    <row r="99" spans="1:11" s="4" customFormat="1" ht="26.1" customHeight="1" x14ac:dyDescent="0.3">
      <c r="A99" s="9" t="s">
        <v>235</v>
      </c>
      <c r="B99" s="10" t="s">
        <v>236</v>
      </c>
      <c r="C99" s="11" t="s">
        <v>54</v>
      </c>
      <c r="D99" s="11" t="s">
        <v>208</v>
      </c>
      <c r="E99" s="76">
        <f>VLOOKUP(A99,'Tabela Odontolife'!$A$6:$E$237,4,FALSE)</f>
        <v>186</v>
      </c>
      <c r="F99" s="12">
        <f t="shared" si="4"/>
        <v>55.8</v>
      </c>
      <c r="G99" s="20" t="e">
        <f t="shared" si="5"/>
        <v>#REF!</v>
      </c>
      <c r="H99" s="13">
        <v>399</v>
      </c>
      <c r="I99" s="14">
        <f t="shared" si="6"/>
        <v>59.849999999999994</v>
      </c>
      <c r="J99" s="15">
        <f t="shared" si="7"/>
        <v>71.819999999999993</v>
      </c>
      <c r="K99" s="5"/>
    </row>
    <row r="100" spans="1:11" s="4" customFormat="1" ht="26.1" customHeight="1" x14ac:dyDescent="0.3">
      <c r="A100" s="9" t="s">
        <v>237</v>
      </c>
      <c r="B100" s="10" t="s">
        <v>238</v>
      </c>
      <c r="C100" s="11" t="s">
        <v>54</v>
      </c>
      <c r="D100" s="11" t="s">
        <v>208</v>
      </c>
      <c r="E100" s="76">
        <f>VLOOKUP(A100,'Tabela Odontolife'!$A$6:$E$237,4,FALSE)</f>
        <v>333</v>
      </c>
      <c r="F100" s="12">
        <f t="shared" si="4"/>
        <v>99.899999999999991</v>
      </c>
      <c r="G100" s="20" t="e">
        <f t="shared" si="5"/>
        <v>#REF!</v>
      </c>
      <c r="H100" s="13">
        <v>738</v>
      </c>
      <c r="I100" s="14">
        <f t="shared" si="6"/>
        <v>110.7</v>
      </c>
      <c r="J100" s="15">
        <f t="shared" si="7"/>
        <v>132.84</v>
      </c>
      <c r="K100" s="5"/>
    </row>
    <row r="101" spans="1:11" s="4" customFormat="1" ht="26.1" customHeight="1" x14ac:dyDescent="0.3">
      <c r="A101" s="9" t="s">
        <v>239</v>
      </c>
      <c r="B101" s="10" t="s">
        <v>240</v>
      </c>
      <c r="C101" s="11" t="s">
        <v>54</v>
      </c>
      <c r="D101" s="11" t="s">
        <v>208</v>
      </c>
      <c r="E101" s="76">
        <f>VLOOKUP(A101,'Tabela Odontolife'!$A$6:$E$237,4,FALSE)</f>
        <v>66</v>
      </c>
      <c r="F101" s="12">
        <f t="shared" si="4"/>
        <v>19.8</v>
      </c>
      <c r="G101" s="20" t="e">
        <f t="shared" si="5"/>
        <v>#REF!</v>
      </c>
      <c r="H101" s="13">
        <v>141</v>
      </c>
      <c r="I101" s="14">
        <f t="shared" si="6"/>
        <v>21.15</v>
      </c>
      <c r="J101" s="15">
        <f t="shared" si="7"/>
        <v>25.38</v>
      </c>
      <c r="K101" s="5"/>
    </row>
    <row r="102" spans="1:11" s="4" customFormat="1" ht="26.1" customHeight="1" x14ac:dyDescent="0.3">
      <c r="A102" s="9" t="s">
        <v>241</v>
      </c>
      <c r="B102" s="10" t="s">
        <v>242</v>
      </c>
      <c r="C102" s="11" t="s">
        <v>54</v>
      </c>
      <c r="D102" s="11" t="s">
        <v>208</v>
      </c>
      <c r="E102" s="76">
        <f>VLOOKUP(A102,'Tabela Odontolife'!$A$6:$E$237,4,FALSE)</f>
        <v>533</v>
      </c>
      <c r="F102" s="12">
        <f t="shared" si="4"/>
        <v>159.9</v>
      </c>
      <c r="G102" s="20" t="e">
        <f t="shared" si="5"/>
        <v>#REF!</v>
      </c>
      <c r="H102" s="13">
        <v>1234</v>
      </c>
      <c r="I102" s="14">
        <f t="shared" si="6"/>
        <v>185.1</v>
      </c>
      <c r="J102" s="15">
        <f t="shared" si="7"/>
        <v>222.12</v>
      </c>
      <c r="K102" s="5"/>
    </row>
    <row r="103" spans="1:11" s="4" customFormat="1" ht="26.25" customHeight="1" x14ac:dyDescent="0.3">
      <c r="A103" s="9" t="s">
        <v>243</v>
      </c>
      <c r="B103" s="10" t="s">
        <v>244</v>
      </c>
      <c r="C103" s="11" t="s">
        <v>54</v>
      </c>
      <c r="D103" s="11" t="s">
        <v>208</v>
      </c>
      <c r="E103" s="76">
        <f>VLOOKUP(A103,'Tabela Odontolife'!$A$6:$E$237,4,FALSE)</f>
        <v>258</v>
      </c>
      <c r="F103" s="12">
        <f t="shared" si="4"/>
        <v>77.399999999999991</v>
      </c>
      <c r="G103" s="20" t="e">
        <f t="shared" si="5"/>
        <v>#REF!</v>
      </c>
      <c r="H103" s="13">
        <v>600</v>
      </c>
      <c r="I103" s="14">
        <f t="shared" si="6"/>
        <v>90</v>
      </c>
      <c r="J103" s="15">
        <f t="shared" si="7"/>
        <v>108</v>
      </c>
      <c r="K103" s="5"/>
    </row>
    <row r="104" spans="1:11" s="4" customFormat="1" ht="26.1" customHeight="1" x14ac:dyDescent="0.3">
      <c r="A104" s="9" t="s">
        <v>245</v>
      </c>
      <c r="B104" s="10" t="s">
        <v>246</v>
      </c>
      <c r="C104" s="11" t="s">
        <v>54</v>
      </c>
      <c r="D104" s="11" t="s">
        <v>247</v>
      </c>
      <c r="E104" s="76">
        <f>VLOOKUP(A104,'Tabela Odontolife'!$A$6:$E$237,4,FALSE)</f>
        <v>181</v>
      </c>
      <c r="F104" s="12">
        <f t="shared" si="4"/>
        <v>54.3</v>
      </c>
      <c r="G104" s="20" t="e">
        <f t="shared" si="5"/>
        <v>#REF!</v>
      </c>
      <c r="H104" s="13">
        <v>423</v>
      </c>
      <c r="I104" s="14">
        <f t="shared" si="6"/>
        <v>63.449999999999996</v>
      </c>
      <c r="J104" s="15">
        <f t="shared" si="7"/>
        <v>76.14</v>
      </c>
      <c r="K104" s="5"/>
    </row>
    <row r="105" spans="1:11" s="4" customFormat="1" ht="26.1" customHeight="1" x14ac:dyDescent="0.3">
      <c r="A105" s="9" t="s">
        <v>248</v>
      </c>
      <c r="B105" s="10" t="s">
        <v>249</v>
      </c>
      <c r="C105" s="11" t="s">
        <v>54</v>
      </c>
      <c r="D105" s="11" t="s">
        <v>247</v>
      </c>
      <c r="E105" s="76">
        <f>VLOOKUP(A105,'Tabela Odontolife'!$A$6:$E$237,4,FALSE)</f>
        <v>270</v>
      </c>
      <c r="F105" s="12">
        <f t="shared" si="4"/>
        <v>81</v>
      </c>
      <c r="G105" s="20" t="e">
        <f t="shared" si="5"/>
        <v>#REF!</v>
      </c>
      <c r="H105" s="13">
        <v>582</v>
      </c>
      <c r="I105" s="14">
        <f t="shared" si="6"/>
        <v>87.3</v>
      </c>
      <c r="J105" s="15">
        <f t="shared" si="7"/>
        <v>104.75999999999999</v>
      </c>
      <c r="K105" s="5"/>
    </row>
    <row r="106" spans="1:11" s="4" customFormat="1" ht="26.1" customHeight="1" x14ac:dyDescent="0.3">
      <c r="A106" s="9" t="s">
        <v>250</v>
      </c>
      <c r="B106" s="10" t="s">
        <v>251</v>
      </c>
      <c r="C106" s="11" t="s">
        <v>252</v>
      </c>
      <c r="D106" s="11" t="s">
        <v>247</v>
      </c>
      <c r="E106" s="76">
        <f>VLOOKUP(A106,'Tabela Odontolife'!$A$6:$E$237,4,FALSE)</f>
        <v>198</v>
      </c>
      <c r="F106" s="12">
        <f t="shared" si="4"/>
        <v>59.4</v>
      </c>
      <c r="G106" s="20" t="e">
        <f t="shared" si="5"/>
        <v>#REF!</v>
      </c>
      <c r="H106" s="13">
        <v>434</v>
      </c>
      <c r="I106" s="14">
        <f t="shared" si="6"/>
        <v>65.099999999999994</v>
      </c>
      <c r="J106" s="15">
        <f t="shared" si="7"/>
        <v>78.11999999999999</v>
      </c>
      <c r="K106" s="5"/>
    </row>
    <row r="107" spans="1:11" s="4" customFormat="1" ht="26.1" customHeight="1" x14ac:dyDescent="0.3">
      <c r="A107" s="9" t="s">
        <v>253</v>
      </c>
      <c r="B107" s="10" t="s">
        <v>254</v>
      </c>
      <c r="C107" s="11" t="s">
        <v>32</v>
      </c>
      <c r="D107" s="11" t="s">
        <v>247</v>
      </c>
      <c r="E107" s="76">
        <f>VLOOKUP(A107,'Tabela Odontolife'!$A$6:$E$237,4,FALSE)</f>
        <v>171</v>
      </c>
      <c r="F107" s="12">
        <f t="shared" si="4"/>
        <v>51.3</v>
      </c>
      <c r="G107" s="20" t="e">
        <f t="shared" si="5"/>
        <v>#REF!</v>
      </c>
      <c r="H107" s="13">
        <v>337</v>
      </c>
      <c r="I107" s="14">
        <f t="shared" si="6"/>
        <v>50.55</v>
      </c>
      <c r="J107" s="15">
        <f t="shared" si="7"/>
        <v>60.66</v>
      </c>
      <c r="K107" s="5"/>
    </row>
    <row r="108" spans="1:11" s="4" customFormat="1" ht="26.1" customHeight="1" x14ac:dyDescent="0.3">
      <c r="A108" s="9" t="s">
        <v>255</v>
      </c>
      <c r="B108" s="10" t="s">
        <v>256</v>
      </c>
      <c r="C108" s="11" t="s">
        <v>54</v>
      </c>
      <c r="D108" s="11" t="s">
        <v>247</v>
      </c>
      <c r="E108" s="76">
        <f>VLOOKUP(A108,'Tabela Odontolife'!$A$6:$E$237,4,FALSE)</f>
        <v>180</v>
      </c>
      <c r="F108" s="12">
        <f t="shared" si="4"/>
        <v>54</v>
      </c>
      <c r="G108" s="20" t="e">
        <f t="shared" si="5"/>
        <v>#REF!</v>
      </c>
      <c r="H108" s="13">
        <v>362</v>
      </c>
      <c r="I108" s="14">
        <f t="shared" si="6"/>
        <v>54.3</v>
      </c>
      <c r="J108" s="15">
        <f t="shared" si="7"/>
        <v>65.16</v>
      </c>
      <c r="K108" s="5"/>
    </row>
    <row r="109" spans="1:11" s="4" customFormat="1" ht="26.1" customHeight="1" x14ac:dyDescent="0.3">
      <c r="A109" s="9" t="s">
        <v>257</v>
      </c>
      <c r="B109" s="10" t="s">
        <v>258</v>
      </c>
      <c r="C109" s="11" t="s">
        <v>252</v>
      </c>
      <c r="D109" s="11" t="s">
        <v>247</v>
      </c>
      <c r="E109" s="76">
        <f>VLOOKUP(A109,'Tabela Odontolife'!$A$6:$E$237,4,FALSE)</f>
        <v>855</v>
      </c>
      <c r="F109" s="12">
        <f t="shared" si="4"/>
        <v>256.5</v>
      </c>
      <c r="G109" s="20" t="e">
        <f t="shared" si="5"/>
        <v>#REF!</v>
      </c>
      <c r="H109" s="13">
        <v>1665</v>
      </c>
      <c r="I109" s="14">
        <f t="shared" si="6"/>
        <v>249.75</v>
      </c>
      <c r="J109" s="15">
        <f t="shared" si="7"/>
        <v>299.7</v>
      </c>
      <c r="K109" s="5"/>
    </row>
    <row r="110" spans="1:11" s="4" customFormat="1" ht="26.1" customHeight="1" x14ac:dyDescent="0.3">
      <c r="A110" s="9" t="s">
        <v>259</v>
      </c>
      <c r="B110" s="10" t="s">
        <v>260</v>
      </c>
      <c r="C110" s="11" t="s">
        <v>252</v>
      </c>
      <c r="D110" s="11" t="s">
        <v>247</v>
      </c>
      <c r="E110" s="76">
        <f>VLOOKUP(A110,'Tabela Odontolife'!$A$6:$E$237,4,FALSE)</f>
        <v>810</v>
      </c>
      <c r="F110" s="12">
        <f t="shared" si="4"/>
        <v>243</v>
      </c>
      <c r="G110" s="20" t="e">
        <f t="shared" si="5"/>
        <v>#REF!</v>
      </c>
      <c r="H110" s="13">
        <v>1666</v>
      </c>
      <c r="I110" s="14">
        <f t="shared" si="6"/>
        <v>249.89999999999998</v>
      </c>
      <c r="J110" s="15">
        <f t="shared" si="7"/>
        <v>299.88</v>
      </c>
      <c r="K110" s="5"/>
    </row>
    <row r="111" spans="1:11" s="4" customFormat="1" ht="26.1" customHeight="1" x14ac:dyDescent="0.3">
      <c r="A111" s="9" t="s">
        <v>261</v>
      </c>
      <c r="B111" s="10" t="s">
        <v>262</v>
      </c>
      <c r="C111" s="11" t="s">
        <v>252</v>
      </c>
      <c r="D111" s="11" t="s">
        <v>247</v>
      </c>
      <c r="E111" s="76">
        <f>VLOOKUP(A111,'Tabela Odontolife'!$A$6:$E$237,4,FALSE)</f>
        <v>317</v>
      </c>
      <c r="F111" s="12">
        <f t="shared" si="4"/>
        <v>95.1</v>
      </c>
      <c r="G111" s="20" t="e">
        <f t="shared" si="5"/>
        <v>#REF!</v>
      </c>
      <c r="H111" s="13">
        <v>16665</v>
      </c>
      <c r="I111" s="14">
        <f t="shared" si="6"/>
        <v>2499.75</v>
      </c>
      <c r="J111" s="15">
        <f t="shared" si="7"/>
        <v>2999.7</v>
      </c>
      <c r="K111" s="5"/>
    </row>
    <row r="112" spans="1:11" s="4" customFormat="1" ht="26.1" customHeight="1" x14ac:dyDescent="0.3">
      <c r="A112" s="9" t="s">
        <v>263</v>
      </c>
      <c r="B112" s="10" t="s">
        <v>264</v>
      </c>
      <c r="C112" s="11" t="s">
        <v>252</v>
      </c>
      <c r="D112" s="11" t="s">
        <v>247</v>
      </c>
      <c r="E112" s="76">
        <f>VLOOKUP(A112,'Tabela Odontolife'!$A$6:$E$237,4,FALSE)</f>
        <v>434</v>
      </c>
      <c r="F112" s="12">
        <f t="shared" si="4"/>
        <v>130.19999999999999</v>
      </c>
      <c r="G112" s="20" t="e">
        <f t="shared" si="5"/>
        <v>#REF!</v>
      </c>
      <c r="H112" s="13">
        <v>900</v>
      </c>
      <c r="I112" s="14">
        <f t="shared" si="6"/>
        <v>135</v>
      </c>
      <c r="J112" s="15">
        <f t="shared" si="7"/>
        <v>162</v>
      </c>
      <c r="K112" s="5"/>
    </row>
    <row r="113" spans="1:11" s="4" customFormat="1" ht="26.1" customHeight="1" x14ac:dyDescent="0.3">
      <c r="A113" s="9" t="s">
        <v>265</v>
      </c>
      <c r="B113" s="10" t="s">
        <v>266</v>
      </c>
      <c r="C113" s="11" t="s">
        <v>252</v>
      </c>
      <c r="D113" s="11" t="s">
        <v>247</v>
      </c>
      <c r="E113" s="76">
        <f>VLOOKUP(A113,'Tabela Odontolife'!$A$6:$E$237,4,FALSE)</f>
        <v>144</v>
      </c>
      <c r="F113" s="12">
        <f t="shared" si="4"/>
        <v>43.199999999999996</v>
      </c>
      <c r="G113" s="20" t="e">
        <f t="shared" si="5"/>
        <v>#REF!</v>
      </c>
      <c r="H113" s="13">
        <v>297</v>
      </c>
      <c r="I113" s="14">
        <f t="shared" si="6"/>
        <v>44.55</v>
      </c>
      <c r="J113" s="15">
        <f t="shared" si="7"/>
        <v>53.46</v>
      </c>
      <c r="K113" s="5"/>
    </row>
    <row r="114" spans="1:11" s="4" customFormat="1" ht="26.1" customHeight="1" x14ac:dyDescent="0.3">
      <c r="A114" s="9" t="s">
        <v>267</v>
      </c>
      <c r="B114" s="10" t="s">
        <v>268</v>
      </c>
      <c r="C114" s="11" t="s">
        <v>252</v>
      </c>
      <c r="D114" s="11" t="s">
        <v>247</v>
      </c>
      <c r="E114" s="76">
        <f>VLOOKUP(A114,'Tabela Odontolife'!$A$6:$E$237,4,FALSE)</f>
        <v>144</v>
      </c>
      <c r="F114" s="12">
        <f t="shared" si="4"/>
        <v>43.199999999999996</v>
      </c>
      <c r="G114" s="20" t="e">
        <f t="shared" si="5"/>
        <v>#REF!</v>
      </c>
      <c r="H114" s="13">
        <v>297</v>
      </c>
      <c r="I114" s="14">
        <f t="shared" si="6"/>
        <v>44.55</v>
      </c>
      <c r="J114" s="15">
        <f t="shared" si="7"/>
        <v>53.46</v>
      </c>
      <c r="K114" s="5"/>
    </row>
    <row r="115" spans="1:11" s="4" customFormat="1" ht="26.1" customHeight="1" x14ac:dyDescent="0.3">
      <c r="A115" s="9" t="s">
        <v>269</v>
      </c>
      <c r="B115" s="10" t="s">
        <v>270</v>
      </c>
      <c r="C115" s="11" t="s">
        <v>54</v>
      </c>
      <c r="D115" s="11" t="s">
        <v>247</v>
      </c>
      <c r="E115" s="76">
        <f>VLOOKUP(A115,'Tabela Odontolife'!$A$6:$E$237,4,FALSE)</f>
        <v>2093</v>
      </c>
      <c r="F115" s="12">
        <f t="shared" si="4"/>
        <v>627.9</v>
      </c>
      <c r="G115" s="20" t="e">
        <f t="shared" si="5"/>
        <v>#REF!</v>
      </c>
      <c r="H115" s="13">
        <v>4442</v>
      </c>
      <c r="I115" s="14">
        <f t="shared" si="6"/>
        <v>666.3</v>
      </c>
      <c r="J115" s="15">
        <f t="shared" si="7"/>
        <v>799.56</v>
      </c>
      <c r="K115" s="5"/>
    </row>
    <row r="116" spans="1:11" s="4" customFormat="1" ht="26.1" customHeight="1" x14ac:dyDescent="0.3">
      <c r="A116" s="9" t="s">
        <v>271</v>
      </c>
      <c r="B116" s="10" t="s">
        <v>272</v>
      </c>
      <c r="C116" s="11" t="s">
        <v>87</v>
      </c>
      <c r="D116" s="11" t="s">
        <v>247</v>
      </c>
      <c r="E116" s="76">
        <f>VLOOKUP(A116,'Tabela Odontolife'!$A$6:$E$237,4,FALSE)</f>
        <v>44</v>
      </c>
      <c r="F116" s="12">
        <f t="shared" si="4"/>
        <v>13.2</v>
      </c>
      <c r="G116" s="20" t="e">
        <f t="shared" si="5"/>
        <v>#REF!</v>
      </c>
      <c r="H116" s="13">
        <v>84</v>
      </c>
      <c r="I116" s="14">
        <f t="shared" si="6"/>
        <v>12.6</v>
      </c>
      <c r="J116" s="15">
        <f t="shared" si="7"/>
        <v>15.12</v>
      </c>
      <c r="K116" s="5"/>
    </row>
    <row r="117" spans="1:11" s="4" customFormat="1" ht="26.1" customHeight="1" x14ac:dyDescent="0.3">
      <c r="A117" s="9" t="s">
        <v>273</v>
      </c>
      <c r="B117" s="10" t="s">
        <v>274</v>
      </c>
      <c r="C117" s="11" t="s">
        <v>87</v>
      </c>
      <c r="D117" s="11" t="s">
        <v>247</v>
      </c>
      <c r="E117" s="76">
        <f>VLOOKUP(A117,'Tabela Odontolife'!$A$6:$E$237,4,FALSE)</f>
        <v>36</v>
      </c>
      <c r="F117" s="12">
        <f t="shared" si="4"/>
        <v>10.799999999999999</v>
      </c>
      <c r="G117" s="20" t="e">
        <f t="shared" si="5"/>
        <v>#REF!</v>
      </c>
      <c r="H117" s="13">
        <v>72</v>
      </c>
      <c r="I117" s="14">
        <f t="shared" si="6"/>
        <v>10.799999999999999</v>
      </c>
      <c r="J117" s="15">
        <f t="shared" si="7"/>
        <v>12.959999999999999</v>
      </c>
      <c r="K117" s="5"/>
    </row>
    <row r="118" spans="1:11" s="4" customFormat="1" ht="26.1" customHeight="1" x14ac:dyDescent="0.3">
      <c r="A118" s="9" t="s">
        <v>275</v>
      </c>
      <c r="B118" s="10" t="s">
        <v>276</v>
      </c>
      <c r="C118" s="11" t="s">
        <v>54</v>
      </c>
      <c r="D118" s="11" t="s">
        <v>247</v>
      </c>
      <c r="E118" s="76">
        <f>VLOOKUP(A118,'Tabela Odontolife'!$A$6:$E$237,4,FALSE)</f>
        <v>251</v>
      </c>
      <c r="F118" s="12">
        <f t="shared" si="4"/>
        <v>75.3</v>
      </c>
      <c r="G118" s="20" t="e">
        <f t="shared" si="5"/>
        <v>#REF!</v>
      </c>
      <c r="H118" s="13">
        <v>564</v>
      </c>
      <c r="I118" s="14">
        <f t="shared" si="6"/>
        <v>84.6</v>
      </c>
      <c r="J118" s="15">
        <f t="shared" si="7"/>
        <v>101.52</v>
      </c>
      <c r="K118" s="5"/>
    </row>
    <row r="119" spans="1:11" s="4" customFormat="1" ht="26.1" customHeight="1" x14ac:dyDescent="0.3">
      <c r="A119" s="9" t="s">
        <v>277</v>
      </c>
      <c r="B119" s="10" t="s">
        <v>278</v>
      </c>
      <c r="C119" s="11" t="s">
        <v>252</v>
      </c>
      <c r="D119" s="11" t="s">
        <v>279</v>
      </c>
      <c r="E119" s="76">
        <f>VLOOKUP(A119,'Tabela Odontolife'!$A$6:$E$237,4,FALSE)</f>
        <v>198</v>
      </c>
      <c r="F119" s="12">
        <f t="shared" si="4"/>
        <v>59.4</v>
      </c>
      <c r="G119" s="20" t="e">
        <f t="shared" si="5"/>
        <v>#REF!</v>
      </c>
      <c r="H119" s="13">
        <v>394</v>
      </c>
      <c r="I119" s="14">
        <f t="shared" si="6"/>
        <v>59.099999999999994</v>
      </c>
      <c r="J119" s="15">
        <f t="shared" si="7"/>
        <v>70.92</v>
      </c>
      <c r="K119" s="5"/>
    </row>
    <row r="120" spans="1:11" s="4" customFormat="1" ht="26.1" customHeight="1" x14ac:dyDescent="0.3">
      <c r="A120" s="9" t="s">
        <v>280</v>
      </c>
      <c r="B120" s="10" t="s">
        <v>281</v>
      </c>
      <c r="C120" s="11" t="s">
        <v>37</v>
      </c>
      <c r="D120" s="11" t="s">
        <v>279</v>
      </c>
      <c r="E120" s="76">
        <f>VLOOKUP(A120,'Tabela Odontolife'!$A$6:$E$237,4,FALSE)</f>
        <v>13156</v>
      </c>
      <c r="F120" s="12">
        <f t="shared" si="4"/>
        <v>3946.7999999999997</v>
      </c>
      <c r="G120" s="20" t="e">
        <f t="shared" si="5"/>
        <v>#REF!</v>
      </c>
      <c r="H120" s="13">
        <v>28415</v>
      </c>
      <c r="I120" s="14">
        <f t="shared" si="6"/>
        <v>4262.25</v>
      </c>
      <c r="J120" s="15">
        <f t="shared" si="7"/>
        <v>5114.7</v>
      </c>
      <c r="K120" s="5"/>
    </row>
    <row r="121" spans="1:11" s="4" customFormat="1" ht="26.1" customHeight="1" x14ac:dyDescent="0.3">
      <c r="A121" s="9" t="s">
        <v>282</v>
      </c>
      <c r="B121" s="10" t="s">
        <v>283</v>
      </c>
      <c r="C121" s="11" t="s">
        <v>37</v>
      </c>
      <c r="D121" s="11" t="s">
        <v>279</v>
      </c>
      <c r="E121" s="76">
        <f>VLOOKUP(A121,'Tabela Odontolife'!$A$6:$E$237,4,FALSE)</f>
        <v>161</v>
      </c>
      <c r="F121" s="12">
        <f t="shared" si="4"/>
        <v>48.3</v>
      </c>
      <c r="G121" s="20" t="e">
        <f t="shared" si="5"/>
        <v>#REF!</v>
      </c>
      <c r="H121" s="13">
        <v>326</v>
      </c>
      <c r="I121" s="14">
        <f t="shared" si="6"/>
        <v>48.9</v>
      </c>
      <c r="J121" s="15">
        <f t="shared" si="7"/>
        <v>58.68</v>
      </c>
      <c r="K121" s="5"/>
    </row>
    <row r="122" spans="1:11" s="4" customFormat="1" ht="26.1" customHeight="1" x14ac:dyDescent="0.3">
      <c r="A122" s="9" t="s">
        <v>284</v>
      </c>
      <c r="B122" s="10" t="s">
        <v>285</v>
      </c>
      <c r="C122" s="11" t="s">
        <v>37</v>
      </c>
      <c r="D122" s="11" t="s">
        <v>279</v>
      </c>
      <c r="E122" s="76">
        <f>VLOOKUP(A122,'Tabela Odontolife'!$A$6:$E$237,4,FALSE)</f>
        <v>161</v>
      </c>
      <c r="F122" s="12">
        <f t="shared" si="4"/>
        <v>48.3</v>
      </c>
      <c r="G122" s="20" t="e">
        <f t="shared" si="5"/>
        <v>#REF!</v>
      </c>
      <c r="H122" s="13">
        <v>326</v>
      </c>
      <c r="I122" s="14">
        <f t="shared" si="6"/>
        <v>48.9</v>
      </c>
      <c r="J122" s="15">
        <f t="shared" si="7"/>
        <v>58.68</v>
      </c>
      <c r="K122" s="5"/>
    </row>
    <row r="123" spans="1:11" s="4" customFormat="1" ht="26.1" customHeight="1" x14ac:dyDescent="0.3">
      <c r="A123" s="9" t="s">
        <v>286</v>
      </c>
      <c r="B123" s="10" t="s">
        <v>287</v>
      </c>
      <c r="C123" s="11" t="s">
        <v>37</v>
      </c>
      <c r="D123" s="11" t="s">
        <v>279</v>
      </c>
      <c r="E123" s="76">
        <f>VLOOKUP(A123,'Tabela Odontolife'!$A$6:$E$237,4,FALSE)</f>
        <v>161</v>
      </c>
      <c r="F123" s="12">
        <f t="shared" si="4"/>
        <v>48.3</v>
      </c>
      <c r="G123" s="20" t="e">
        <f t="shared" si="5"/>
        <v>#REF!</v>
      </c>
      <c r="H123" s="13">
        <v>326</v>
      </c>
      <c r="I123" s="14">
        <f t="shared" si="6"/>
        <v>48.9</v>
      </c>
      <c r="J123" s="15">
        <f t="shared" si="7"/>
        <v>58.68</v>
      </c>
      <c r="K123" s="5"/>
    </row>
    <row r="124" spans="1:11" s="4" customFormat="1" ht="26.1" customHeight="1" x14ac:dyDescent="0.3">
      <c r="A124" s="9" t="s">
        <v>288</v>
      </c>
      <c r="B124" s="10" t="s">
        <v>289</v>
      </c>
      <c r="C124" s="11" t="s">
        <v>37</v>
      </c>
      <c r="D124" s="11" t="s">
        <v>279</v>
      </c>
      <c r="E124" s="76">
        <f>VLOOKUP(A124,'Tabela Odontolife'!$A$6:$E$237,4,FALSE)</f>
        <v>161</v>
      </c>
      <c r="F124" s="12">
        <f t="shared" si="4"/>
        <v>48.3</v>
      </c>
      <c r="G124" s="20" t="e">
        <f t="shared" si="5"/>
        <v>#REF!</v>
      </c>
      <c r="H124" s="13">
        <v>326</v>
      </c>
      <c r="I124" s="14">
        <f t="shared" si="6"/>
        <v>48.9</v>
      </c>
      <c r="J124" s="15">
        <f t="shared" si="7"/>
        <v>58.68</v>
      </c>
      <c r="K124" s="5"/>
    </row>
    <row r="125" spans="1:11" s="4" customFormat="1" ht="26.1" customHeight="1" x14ac:dyDescent="0.3">
      <c r="A125" s="9" t="s">
        <v>290</v>
      </c>
      <c r="B125" s="10" t="s">
        <v>291</v>
      </c>
      <c r="C125" s="11" t="s">
        <v>95</v>
      </c>
      <c r="D125" s="11" t="s">
        <v>279</v>
      </c>
      <c r="E125" s="76">
        <f>VLOOKUP(A125,'Tabela Odontolife'!$A$6:$E$237,4,FALSE)</f>
        <v>161</v>
      </c>
      <c r="F125" s="12">
        <f t="shared" si="4"/>
        <v>48.3</v>
      </c>
      <c r="G125" s="20" t="e">
        <f t="shared" si="5"/>
        <v>#REF!</v>
      </c>
      <c r="H125" s="13">
        <v>326</v>
      </c>
      <c r="I125" s="14">
        <f t="shared" si="6"/>
        <v>48.9</v>
      </c>
      <c r="J125" s="15">
        <f t="shared" si="7"/>
        <v>58.68</v>
      </c>
      <c r="K125" s="5"/>
    </row>
    <row r="126" spans="1:11" s="4" customFormat="1" ht="26.1" customHeight="1" x14ac:dyDescent="0.3">
      <c r="A126" s="9" t="s">
        <v>292</v>
      </c>
      <c r="B126" s="10" t="s">
        <v>293</v>
      </c>
      <c r="C126" s="11" t="s">
        <v>95</v>
      </c>
      <c r="D126" s="11" t="s">
        <v>279</v>
      </c>
      <c r="E126" s="76">
        <f>VLOOKUP(A126,'Tabela Odontolife'!$A$6:$E$237,4,FALSE)</f>
        <v>161</v>
      </c>
      <c r="F126" s="12">
        <f t="shared" si="4"/>
        <v>48.3</v>
      </c>
      <c r="G126" s="20" t="e">
        <f t="shared" si="5"/>
        <v>#REF!</v>
      </c>
      <c r="H126" s="13">
        <v>326</v>
      </c>
      <c r="I126" s="14">
        <f t="shared" si="6"/>
        <v>48.9</v>
      </c>
      <c r="J126" s="15">
        <f t="shared" si="7"/>
        <v>58.68</v>
      </c>
      <c r="K126" s="5"/>
    </row>
    <row r="127" spans="1:11" s="4" customFormat="1" ht="26.1" customHeight="1" x14ac:dyDescent="0.3">
      <c r="A127" s="9" t="s">
        <v>294</v>
      </c>
      <c r="B127" s="10" t="s">
        <v>295</v>
      </c>
      <c r="C127" s="11" t="s">
        <v>252</v>
      </c>
      <c r="D127" s="11" t="s">
        <v>279</v>
      </c>
      <c r="E127" s="76">
        <f>VLOOKUP(A127,'Tabela Odontolife'!$A$6:$E$237,4,FALSE)</f>
        <v>144</v>
      </c>
      <c r="F127" s="12">
        <f t="shared" si="4"/>
        <v>43.199999999999996</v>
      </c>
      <c r="G127" s="20" t="e">
        <f t="shared" si="5"/>
        <v>#REF!</v>
      </c>
      <c r="H127" s="13">
        <v>288</v>
      </c>
      <c r="I127" s="14">
        <f t="shared" si="6"/>
        <v>43.199999999999996</v>
      </c>
      <c r="J127" s="15">
        <f t="shared" si="7"/>
        <v>51.839999999999996</v>
      </c>
      <c r="K127" s="5"/>
    </row>
    <row r="128" spans="1:11" s="4" customFormat="1" ht="26.1" customHeight="1" x14ac:dyDescent="0.3">
      <c r="A128" s="9" t="s">
        <v>296</v>
      </c>
      <c r="B128" s="10" t="s">
        <v>297</v>
      </c>
      <c r="C128" s="11" t="s">
        <v>252</v>
      </c>
      <c r="D128" s="11" t="s">
        <v>279</v>
      </c>
      <c r="E128" s="76">
        <f>VLOOKUP(A128,'Tabela Odontolife'!$A$6:$E$237,4,FALSE)</f>
        <v>144</v>
      </c>
      <c r="F128" s="12">
        <f t="shared" si="4"/>
        <v>43.199999999999996</v>
      </c>
      <c r="G128" s="20" t="e">
        <f t="shared" si="5"/>
        <v>#REF!</v>
      </c>
      <c r="H128" s="13">
        <v>288</v>
      </c>
      <c r="I128" s="14">
        <f t="shared" si="6"/>
        <v>43.199999999999996</v>
      </c>
      <c r="J128" s="15">
        <f t="shared" si="7"/>
        <v>51.839999999999996</v>
      </c>
      <c r="K128" s="5"/>
    </row>
    <row r="129" spans="1:11" s="4" customFormat="1" ht="26.1" customHeight="1" x14ac:dyDescent="0.3">
      <c r="A129" s="9" t="s">
        <v>298</v>
      </c>
      <c r="B129" s="10" t="s">
        <v>299</v>
      </c>
      <c r="C129" s="11" t="s">
        <v>37</v>
      </c>
      <c r="D129" s="11" t="s">
        <v>279</v>
      </c>
      <c r="E129" s="76">
        <f>VLOOKUP(A129,'Tabela Odontolife'!$A$6:$E$237,4,FALSE)</f>
        <v>254</v>
      </c>
      <c r="F129" s="12">
        <f t="shared" si="4"/>
        <v>76.2</v>
      </c>
      <c r="G129" s="20" t="e">
        <f t="shared" si="5"/>
        <v>#REF!</v>
      </c>
      <c r="H129" s="13" t="e">
        <f>#REF!*0.5</f>
        <v>#REF!</v>
      </c>
      <c r="I129" s="14" t="e">
        <f t="shared" si="6"/>
        <v>#REF!</v>
      </c>
      <c r="J129" s="15" t="e">
        <f t="shared" si="7"/>
        <v>#REF!</v>
      </c>
      <c r="K129" s="5"/>
    </row>
    <row r="130" spans="1:11" s="4" customFormat="1" ht="26.1" customHeight="1" x14ac:dyDescent="0.3">
      <c r="A130" s="9" t="s">
        <v>300</v>
      </c>
      <c r="B130" s="10" t="s">
        <v>301</v>
      </c>
      <c r="C130" s="11" t="s">
        <v>95</v>
      </c>
      <c r="D130" s="11" t="s">
        <v>279</v>
      </c>
      <c r="E130" s="76">
        <f>VLOOKUP(A130,'Tabela Odontolife'!$A$6:$E$237,4,FALSE)</f>
        <v>222</v>
      </c>
      <c r="F130" s="12">
        <f t="shared" si="4"/>
        <v>66.599999999999994</v>
      </c>
      <c r="G130" s="20" t="e">
        <f t="shared" si="5"/>
        <v>#REF!</v>
      </c>
      <c r="H130" s="13">
        <v>436</v>
      </c>
      <c r="I130" s="14">
        <f t="shared" si="6"/>
        <v>65.399999999999991</v>
      </c>
      <c r="J130" s="15">
        <f t="shared" si="7"/>
        <v>78.48</v>
      </c>
      <c r="K130" s="5"/>
    </row>
    <row r="131" spans="1:11" s="4" customFormat="1" ht="26.1" customHeight="1" x14ac:dyDescent="0.3">
      <c r="A131" s="9" t="s">
        <v>302</v>
      </c>
      <c r="B131" s="10" t="s">
        <v>303</v>
      </c>
      <c r="C131" s="11" t="s">
        <v>95</v>
      </c>
      <c r="D131" s="11" t="s">
        <v>279</v>
      </c>
      <c r="E131" s="76">
        <f>VLOOKUP(A131,'Tabela Odontolife'!$A$6:$E$237,4,FALSE)</f>
        <v>395</v>
      </c>
      <c r="F131" s="12">
        <f t="shared" ref="F131:F194" si="8">E131*$F$1</f>
        <v>118.5</v>
      </c>
      <c r="G131" s="20" t="e">
        <f t="shared" ref="G131:G194" si="9">E131*$G$1</f>
        <v>#REF!</v>
      </c>
      <c r="H131" s="13">
        <v>786</v>
      </c>
      <c r="I131" s="14">
        <f t="shared" ref="I131:I194" si="10">H131*$I$1</f>
        <v>117.89999999999999</v>
      </c>
      <c r="J131" s="15">
        <f t="shared" ref="J131:J194" si="11">H131*$J$1</f>
        <v>141.47999999999999</v>
      </c>
      <c r="K131" s="5"/>
    </row>
    <row r="132" spans="1:11" s="4" customFormat="1" ht="26.1" customHeight="1" x14ac:dyDescent="0.3">
      <c r="A132" s="9" t="s">
        <v>304</v>
      </c>
      <c r="B132" s="10" t="s">
        <v>305</v>
      </c>
      <c r="C132" s="11" t="s">
        <v>95</v>
      </c>
      <c r="D132" s="11" t="s">
        <v>279</v>
      </c>
      <c r="E132" s="76">
        <f>VLOOKUP(A132,'Tabela Odontolife'!$A$6:$E$237,4,FALSE)</f>
        <v>224</v>
      </c>
      <c r="F132" s="12">
        <f t="shared" si="8"/>
        <v>67.2</v>
      </c>
      <c r="G132" s="20" t="e">
        <f t="shared" si="9"/>
        <v>#REF!</v>
      </c>
      <c r="H132" s="13">
        <v>446</v>
      </c>
      <c r="I132" s="14">
        <f t="shared" si="10"/>
        <v>66.899999999999991</v>
      </c>
      <c r="J132" s="15">
        <f t="shared" si="11"/>
        <v>80.28</v>
      </c>
      <c r="K132" s="5"/>
    </row>
    <row r="133" spans="1:11" s="4" customFormat="1" ht="26.1" customHeight="1" x14ac:dyDescent="0.3">
      <c r="A133" s="9" t="s">
        <v>306</v>
      </c>
      <c r="B133" s="10" t="s">
        <v>307</v>
      </c>
      <c r="C133" s="11" t="s">
        <v>95</v>
      </c>
      <c r="D133" s="11" t="s">
        <v>279</v>
      </c>
      <c r="E133" s="76">
        <f>VLOOKUP(A133,'Tabela Odontolife'!$A$6:$E$237,4,FALSE)</f>
        <v>217</v>
      </c>
      <c r="F133" s="12">
        <f t="shared" si="8"/>
        <v>65.099999999999994</v>
      </c>
      <c r="G133" s="20" t="e">
        <f t="shared" si="9"/>
        <v>#REF!</v>
      </c>
      <c r="H133" s="13">
        <v>436</v>
      </c>
      <c r="I133" s="14">
        <f t="shared" si="10"/>
        <v>65.399999999999991</v>
      </c>
      <c r="J133" s="15">
        <f t="shared" si="11"/>
        <v>78.48</v>
      </c>
      <c r="K133" s="5"/>
    </row>
    <row r="134" spans="1:11" s="4" customFormat="1" ht="26.1" customHeight="1" x14ac:dyDescent="0.3">
      <c r="A134" s="9" t="s">
        <v>308</v>
      </c>
      <c r="B134" s="10" t="s">
        <v>309</v>
      </c>
      <c r="C134" s="11" t="s">
        <v>252</v>
      </c>
      <c r="D134" s="11" t="s">
        <v>279</v>
      </c>
      <c r="E134" s="76">
        <f>VLOOKUP(A134,'Tabela Odontolife'!$A$6:$E$237,4,FALSE)</f>
        <v>161</v>
      </c>
      <c r="F134" s="12">
        <f t="shared" si="8"/>
        <v>48.3</v>
      </c>
      <c r="G134" s="20" t="e">
        <f t="shared" si="9"/>
        <v>#REF!</v>
      </c>
      <c r="H134" s="13">
        <v>320</v>
      </c>
      <c r="I134" s="14">
        <f t="shared" si="10"/>
        <v>48</v>
      </c>
      <c r="J134" s="15">
        <f t="shared" si="11"/>
        <v>57.599999999999994</v>
      </c>
      <c r="K134" s="5"/>
    </row>
    <row r="135" spans="1:11" s="4" customFormat="1" ht="26.1" customHeight="1" x14ac:dyDescent="0.3">
      <c r="A135" s="9" t="s">
        <v>310</v>
      </c>
      <c r="B135" s="10" t="s">
        <v>311</v>
      </c>
      <c r="C135" s="11" t="s">
        <v>252</v>
      </c>
      <c r="D135" s="11" t="s">
        <v>279</v>
      </c>
      <c r="E135" s="76">
        <f>VLOOKUP(A135,'Tabela Odontolife'!$A$6:$E$237,4,FALSE)</f>
        <v>144</v>
      </c>
      <c r="F135" s="12">
        <f t="shared" si="8"/>
        <v>43.199999999999996</v>
      </c>
      <c r="G135" s="20" t="e">
        <f t="shared" si="9"/>
        <v>#REF!</v>
      </c>
      <c r="H135" s="13">
        <v>287</v>
      </c>
      <c r="I135" s="14">
        <f t="shared" si="10"/>
        <v>43.05</v>
      </c>
      <c r="J135" s="15">
        <f t="shared" si="11"/>
        <v>51.66</v>
      </c>
      <c r="K135" s="5"/>
    </row>
    <row r="136" spans="1:11" s="4" customFormat="1" ht="26.1" customHeight="1" x14ac:dyDescent="0.3">
      <c r="A136" s="9" t="s">
        <v>312</v>
      </c>
      <c r="B136" s="10" t="s">
        <v>313</v>
      </c>
      <c r="C136" s="11" t="s">
        <v>252</v>
      </c>
      <c r="D136" s="11" t="s">
        <v>279</v>
      </c>
      <c r="E136" s="76">
        <f>VLOOKUP(A136,'Tabela Odontolife'!$A$6:$E$237,4,FALSE)</f>
        <v>232</v>
      </c>
      <c r="F136" s="12">
        <f t="shared" si="8"/>
        <v>69.599999999999994</v>
      </c>
      <c r="G136" s="20" t="e">
        <f t="shared" si="9"/>
        <v>#REF!</v>
      </c>
      <c r="H136" s="13">
        <v>442</v>
      </c>
      <c r="I136" s="14">
        <f t="shared" si="10"/>
        <v>66.3</v>
      </c>
      <c r="J136" s="15">
        <f t="shared" si="11"/>
        <v>79.56</v>
      </c>
      <c r="K136" s="5"/>
    </row>
    <row r="137" spans="1:11" s="4" customFormat="1" ht="26.1" customHeight="1" x14ac:dyDescent="0.3">
      <c r="A137" s="9" t="s">
        <v>314</v>
      </c>
      <c r="B137" s="10" t="s">
        <v>315</v>
      </c>
      <c r="C137" s="11" t="s">
        <v>252</v>
      </c>
      <c r="D137" s="11" t="s">
        <v>279</v>
      </c>
      <c r="E137" s="76">
        <f>VLOOKUP(A137,'Tabela Odontolife'!$A$6:$E$237,4,FALSE)</f>
        <v>256</v>
      </c>
      <c r="F137" s="12">
        <f t="shared" si="8"/>
        <v>76.8</v>
      </c>
      <c r="G137" s="20" t="e">
        <f t="shared" si="9"/>
        <v>#REF!</v>
      </c>
      <c r="H137" s="13">
        <v>489</v>
      </c>
      <c r="I137" s="14">
        <f t="shared" si="10"/>
        <v>73.349999999999994</v>
      </c>
      <c r="J137" s="15">
        <f t="shared" si="11"/>
        <v>88.02</v>
      </c>
      <c r="K137" s="5"/>
    </row>
    <row r="138" spans="1:11" s="4" customFormat="1" ht="26.1" customHeight="1" x14ac:dyDescent="0.3">
      <c r="A138" s="9" t="s">
        <v>316</v>
      </c>
      <c r="B138" s="10" t="s">
        <v>317</v>
      </c>
      <c r="C138" s="11" t="s">
        <v>252</v>
      </c>
      <c r="D138" s="11" t="s">
        <v>279</v>
      </c>
      <c r="E138" s="76">
        <f>VLOOKUP(A138,'Tabela Odontolife'!$A$6:$E$237,4,FALSE)</f>
        <v>256</v>
      </c>
      <c r="F138" s="12">
        <f t="shared" si="8"/>
        <v>76.8</v>
      </c>
      <c r="G138" s="20" t="e">
        <f t="shared" si="9"/>
        <v>#REF!</v>
      </c>
      <c r="H138" s="13">
        <v>489</v>
      </c>
      <c r="I138" s="14">
        <f t="shared" si="10"/>
        <v>73.349999999999994</v>
      </c>
      <c r="J138" s="15">
        <f t="shared" si="11"/>
        <v>88.02</v>
      </c>
      <c r="K138" s="5"/>
    </row>
    <row r="139" spans="1:11" s="4" customFormat="1" ht="26.1" customHeight="1" x14ac:dyDescent="0.3">
      <c r="A139" s="9" t="s">
        <v>318</v>
      </c>
      <c r="B139" s="10" t="s">
        <v>319</v>
      </c>
      <c r="C139" s="11" t="s">
        <v>54</v>
      </c>
      <c r="D139" s="11" t="s">
        <v>279</v>
      </c>
      <c r="E139" s="76">
        <f>VLOOKUP(A139,'Tabela Odontolife'!$A$6:$E$237,4,FALSE)</f>
        <v>73</v>
      </c>
      <c r="F139" s="12">
        <f t="shared" si="8"/>
        <v>21.9</v>
      </c>
      <c r="G139" s="20" t="e">
        <f t="shared" si="9"/>
        <v>#REF!</v>
      </c>
      <c r="H139" s="13">
        <v>169</v>
      </c>
      <c r="I139" s="14">
        <f t="shared" si="10"/>
        <v>25.349999999999998</v>
      </c>
      <c r="J139" s="15">
        <f t="shared" si="11"/>
        <v>30.419999999999998</v>
      </c>
      <c r="K139" s="5"/>
    </row>
    <row r="140" spans="1:11" s="4" customFormat="1" ht="26.1" customHeight="1" x14ac:dyDescent="0.3">
      <c r="A140" s="9" t="s">
        <v>320</v>
      </c>
      <c r="B140" s="10" t="s">
        <v>321</v>
      </c>
      <c r="C140" s="11" t="s">
        <v>54</v>
      </c>
      <c r="D140" s="11" t="s">
        <v>279</v>
      </c>
      <c r="E140" s="76">
        <f>VLOOKUP(A140,'Tabela Odontolife'!$A$6:$E$237,4,FALSE)</f>
        <v>73</v>
      </c>
      <c r="F140" s="12">
        <f t="shared" si="8"/>
        <v>21.9</v>
      </c>
      <c r="G140" s="20" t="e">
        <f t="shared" si="9"/>
        <v>#REF!</v>
      </c>
      <c r="H140" s="13">
        <v>169</v>
      </c>
      <c r="I140" s="14">
        <f t="shared" si="10"/>
        <v>25.349999999999998</v>
      </c>
      <c r="J140" s="15">
        <f t="shared" si="11"/>
        <v>30.419999999999998</v>
      </c>
      <c r="K140" s="5"/>
    </row>
    <row r="141" spans="1:11" s="4" customFormat="1" ht="26.1" customHeight="1" x14ac:dyDescent="0.3">
      <c r="A141" s="9" t="s">
        <v>322</v>
      </c>
      <c r="B141" s="10" t="s">
        <v>323</v>
      </c>
      <c r="C141" s="11" t="s">
        <v>54</v>
      </c>
      <c r="D141" s="11" t="s">
        <v>279</v>
      </c>
      <c r="E141" s="76">
        <f>VLOOKUP(A141,'Tabela Odontolife'!$A$6:$E$237,4,FALSE)</f>
        <v>73</v>
      </c>
      <c r="F141" s="12">
        <f t="shared" si="8"/>
        <v>21.9</v>
      </c>
      <c r="G141" s="20" t="e">
        <f t="shared" si="9"/>
        <v>#REF!</v>
      </c>
      <c r="H141" s="13">
        <v>169</v>
      </c>
      <c r="I141" s="14">
        <f t="shared" si="10"/>
        <v>25.349999999999998</v>
      </c>
      <c r="J141" s="15">
        <f t="shared" si="11"/>
        <v>30.419999999999998</v>
      </c>
      <c r="K141" s="5"/>
    </row>
    <row r="142" spans="1:11" s="4" customFormat="1" ht="26.1" customHeight="1" x14ac:dyDescent="0.3">
      <c r="A142" s="9" t="s">
        <v>324</v>
      </c>
      <c r="B142" s="10" t="s">
        <v>325</v>
      </c>
      <c r="C142" s="11" t="s">
        <v>54</v>
      </c>
      <c r="D142" s="11" t="s">
        <v>279</v>
      </c>
      <c r="E142" s="76">
        <f>VLOOKUP(A142,'Tabela Odontolife'!$A$6:$E$237,4,FALSE)</f>
        <v>73</v>
      </c>
      <c r="F142" s="12">
        <f t="shared" si="8"/>
        <v>21.9</v>
      </c>
      <c r="G142" s="20" t="e">
        <f t="shared" si="9"/>
        <v>#REF!</v>
      </c>
      <c r="H142" s="13">
        <v>212</v>
      </c>
      <c r="I142" s="14">
        <f t="shared" si="10"/>
        <v>31.799999999999997</v>
      </c>
      <c r="J142" s="15">
        <f t="shared" si="11"/>
        <v>38.159999999999997</v>
      </c>
      <c r="K142" s="5"/>
    </row>
    <row r="143" spans="1:11" s="4" customFormat="1" ht="26.1" customHeight="1" x14ac:dyDescent="0.3">
      <c r="A143" s="9" t="s">
        <v>326</v>
      </c>
      <c r="B143" s="10" t="s">
        <v>327</v>
      </c>
      <c r="C143" s="11" t="s">
        <v>95</v>
      </c>
      <c r="D143" s="11" t="s">
        <v>279</v>
      </c>
      <c r="E143" s="76">
        <f>VLOOKUP(A143,'Tabela Odontolife'!$A$6:$E$237,4,FALSE)</f>
        <v>212</v>
      </c>
      <c r="F143" s="12">
        <f t="shared" si="8"/>
        <v>63.599999999999994</v>
      </c>
      <c r="G143" s="20" t="e">
        <f t="shared" si="9"/>
        <v>#REF!</v>
      </c>
      <c r="H143" s="13">
        <v>453</v>
      </c>
      <c r="I143" s="14">
        <f t="shared" si="10"/>
        <v>67.95</v>
      </c>
      <c r="J143" s="15">
        <f t="shared" si="11"/>
        <v>81.539999999999992</v>
      </c>
      <c r="K143" s="5"/>
    </row>
    <row r="144" spans="1:11" s="4" customFormat="1" ht="26.1" customHeight="1" x14ac:dyDescent="0.3">
      <c r="A144" s="9" t="s">
        <v>328</v>
      </c>
      <c r="B144" s="10" t="s">
        <v>329</v>
      </c>
      <c r="C144" s="11" t="s">
        <v>95</v>
      </c>
      <c r="D144" s="11" t="s">
        <v>279</v>
      </c>
      <c r="E144" s="76">
        <f>VLOOKUP(A144,'Tabela Odontolife'!$A$6:$E$237,4,FALSE)</f>
        <v>144</v>
      </c>
      <c r="F144" s="12">
        <f t="shared" si="8"/>
        <v>43.199999999999996</v>
      </c>
      <c r="G144" s="20" t="e">
        <f t="shared" si="9"/>
        <v>#REF!</v>
      </c>
      <c r="H144" s="13">
        <v>288</v>
      </c>
      <c r="I144" s="14">
        <f t="shared" si="10"/>
        <v>43.199999999999996</v>
      </c>
      <c r="J144" s="15">
        <f t="shared" si="11"/>
        <v>51.839999999999996</v>
      </c>
      <c r="K144" s="5"/>
    </row>
    <row r="145" spans="1:11" s="4" customFormat="1" ht="26.1" customHeight="1" x14ac:dyDescent="0.3">
      <c r="A145" s="9" t="s">
        <v>330</v>
      </c>
      <c r="B145" s="10" t="s">
        <v>331</v>
      </c>
      <c r="C145" s="11" t="s">
        <v>95</v>
      </c>
      <c r="D145" s="11" t="s">
        <v>279</v>
      </c>
      <c r="E145" s="76">
        <f>VLOOKUP(A145,'Tabela Odontolife'!$A$6:$E$237,4,FALSE)</f>
        <v>212</v>
      </c>
      <c r="F145" s="12">
        <f t="shared" si="8"/>
        <v>63.599999999999994</v>
      </c>
      <c r="G145" s="20" t="e">
        <f t="shared" si="9"/>
        <v>#REF!</v>
      </c>
      <c r="H145" s="13">
        <v>426</v>
      </c>
      <c r="I145" s="14">
        <f t="shared" si="10"/>
        <v>63.9</v>
      </c>
      <c r="J145" s="15">
        <f t="shared" si="11"/>
        <v>76.679999999999993</v>
      </c>
      <c r="K145" s="5"/>
    </row>
    <row r="146" spans="1:11" s="4" customFormat="1" ht="26.1" customHeight="1" x14ac:dyDescent="0.3">
      <c r="A146" s="9" t="s">
        <v>332</v>
      </c>
      <c r="B146" s="10" t="s">
        <v>333</v>
      </c>
      <c r="C146" s="11" t="s">
        <v>95</v>
      </c>
      <c r="D146" s="11" t="s">
        <v>279</v>
      </c>
      <c r="E146" s="76">
        <f>VLOOKUP(A146,'Tabela Odontolife'!$A$6:$E$237,4,FALSE)</f>
        <v>144</v>
      </c>
      <c r="F146" s="12">
        <f t="shared" si="8"/>
        <v>43.199999999999996</v>
      </c>
      <c r="G146" s="20" t="e">
        <f t="shared" si="9"/>
        <v>#REF!</v>
      </c>
      <c r="H146" s="13">
        <v>288</v>
      </c>
      <c r="I146" s="14">
        <f t="shared" si="10"/>
        <v>43.199999999999996</v>
      </c>
      <c r="J146" s="15">
        <f t="shared" si="11"/>
        <v>51.839999999999996</v>
      </c>
      <c r="K146" s="5"/>
    </row>
    <row r="147" spans="1:11" s="4" customFormat="1" ht="26.1" customHeight="1" x14ac:dyDescent="0.3">
      <c r="A147" s="9" t="s">
        <v>334</v>
      </c>
      <c r="B147" s="10" t="s">
        <v>335</v>
      </c>
      <c r="C147" s="11" t="s">
        <v>95</v>
      </c>
      <c r="D147" s="11" t="s">
        <v>279</v>
      </c>
      <c r="E147" s="76">
        <f>VLOOKUP(A147,'Tabela Odontolife'!$A$6:$E$237,4,FALSE)</f>
        <v>13156</v>
      </c>
      <c r="F147" s="12">
        <f t="shared" si="8"/>
        <v>3946.7999999999997</v>
      </c>
      <c r="G147" s="20" t="e">
        <f t="shared" si="9"/>
        <v>#REF!</v>
      </c>
      <c r="H147" s="13">
        <v>28415</v>
      </c>
      <c r="I147" s="14">
        <f t="shared" si="10"/>
        <v>4262.25</v>
      </c>
      <c r="J147" s="15">
        <f t="shared" si="11"/>
        <v>5114.7</v>
      </c>
      <c r="K147" s="5"/>
    </row>
    <row r="148" spans="1:11" s="4" customFormat="1" ht="26.1" customHeight="1" x14ac:dyDescent="0.3">
      <c r="A148" s="9" t="s">
        <v>336</v>
      </c>
      <c r="B148" s="10" t="s">
        <v>337</v>
      </c>
      <c r="C148" s="11" t="s">
        <v>54</v>
      </c>
      <c r="D148" s="11" t="s">
        <v>279</v>
      </c>
      <c r="E148" s="76">
        <f>VLOOKUP(A148,'Tabela Odontolife'!$A$6:$E$237,4,FALSE)</f>
        <v>78</v>
      </c>
      <c r="F148" s="12">
        <f t="shared" si="8"/>
        <v>23.4</v>
      </c>
      <c r="G148" s="20" t="e">
        <f t="shared" si="9"/>
        <v>#REF!</v>
      </c>
      <c r="H148" s="13">
        <v>147</v>
      </c>
      <c r="I148" s="14">
        <f t="shared" si="10"/>
        <v>22.05</v>
      </c>
      <c r="J148" s="15">
        <f t="shared" si="11"/>
        <v>26.459999999999997</v>
      </c>
      <c r="K148" s="5"/>
    </row>
    <row r="149" spans="1:11" s="4" customFormat="1" ht="26.1" customHeight="1" x14ac:dyDescent="0.3">
      <c r="A149" s="9" t="s">
        <v>338</v>
      </c>
      <c r="B149" s="10" t="s">
        <v>339</v>
      </c>
      <c r="C149" s="11" t="s">
        <v>54</v>
      </c>
      <c r="D149" s="11" t="s">
        <v>279</v>
      </c>
      <c r="E149" s="76">
        <f>VLOOKUP(A149,'Tabela Odontolife'!$A$6:$E$237,4,FALSE)</f>
        <v>190</v>
      </c>
      <c r="F149" s="12">
        <f t="shared" si="8"/>
        <v>57</v>
      </c>
      <c r="G149" s="20" t="e">
        <f t="shared" si="9"/>
        <v>#REF!</v>
      </c>
      <c r="H149" s="13">
        <v>0</v>
      </c>
      <c r="I149" s="14">
        <f t="shared" si="10"/>
        <v>0</v>
      </c>
      <c r="J149" s="15">
        <f t="shared" si="11"/>
        <v>0</v>
      </c>
      <c r="K149" s="5"/>
    </row>
    <row r="150" spans="1:11" s="4" customFormat="1" ht="26.1" customHeight="1" x14ac:dyDescent="0.3">
      <c r="A150" s="9" t="s">
        <v>340</v>
      </c>
      <c r="B150" s="10" t="s">
        <v>341</v>
      </c>
      <c r="C150" s="11" t="s">
        <v>95</v>
      </c>
      <c r="D150" s="11" t="s">
        <v>279</v>
      </c>
      <c r="E150" s="76">
        <f>VLOOKUP(A150,'Tabela Odontolife'!$A$6:$E$237,4,FALSE)</f>
        <v>13156</v>
      </c>
      <c r="F150" s="12">
        <f t="shared" si="8"/>
        <v>3946.7999999999997</v>
      </c>
      <c r="G150" s="20" t="e">
        <f t="shared" si="9"/>
        <v>#REF!</v>
      </c>
      <c r="H150" s="13">
        <v>28415</v>
      </c>
      <c r="I150" s="14">
        <f t="shared" si="10"/>
        <v>4262.25</v>
      </c>
      <c r="J150" s="15">
        <f t="shared" si="11"/>
        <v>5114.7</v>
      </c>
      <c r="K150" s="5"/>
    </row>
    <row r="151" spans="1:11" s="4" customFormat="1" ht="26.1" customHeight="1" x14ac:dyDescent="0.3">
      <c r="A151" s="9" t="s">
        <v>342</v>
      </c>
      <c r="B151" s="10" t="s">
        <v>343</v>
      </c>
      <c r="C151" s="11" t="s">
        <v>95</v>
      </c>
      <c r="D151" s="11" t="s">
        <v>279</v>
      </c>
      <c r="E151" s="76">
        <f>VLOOKUP(A151,'Tabela Odontolife'!$A$6:$E$237,4,FALSE)</f>
        <v>13156</v>
      </c>
      <c r="F151" s="12">
        <f t="shared" si="8"/>
        <v>3946.7999999999997</v>
      </c>
      <c r="G151" s="20" t="e">
        <f t="shared" si="9"/>
        <v>#REF!</v>
      </c>
      <c r="H151" s="13">
        <v>28415</v>
      </c>
      <c r="I151" s="14">
        <f t="shared" si="10"/>
        <v>4262.25</v>
      </c>
      <c r="J151" s="15">
        <f t="shared" si="11"/>
        <v>5114.7</v>
      </c>
      <c r="K151" s="5"/>
    </row>
    <row r="152" spans="1:11" s="4" customFormat="1" ht="26.1" customHeight="1" x14ac:dyDescent="0.3">
      <c r="A152" s="9" t="s">
        <v>344</v>
      </c>
      <c r="B152" s="10" t="s">
        <v>345</v>
      </c>
      <c r="C152" s="11" t="s">
        <v>95</v>
      </c>
      <c r="D152" s="11" t="s">
        <v>279</v>
      </c>
      <c r="E152" s="76">
        <f>VLOOKUP(A152,'Tabela Odontolife'!$A$6:$E$237,4,FALSE)</f>
        <v>13156</v>
      </c>
      <c r="F152" s="12">
        <f t="shared" si="8"/>
        <v>3946.7999999999997</v>
      </c>
      <c r="G152" s="20" t="e">
        <f t="shared" si="9"/>
        <v>#REF!</v>
      </c>
      <c r="H152" s="13">
        <v>28415</v>
      </c>
      <c r="I152" s="14">
        <f t="shared" si="10"/>
        <v>4262.25</v>
      </c>
      <c r="J152" s="15">
        <f t="shared" si="11"/>
        <v>5114.7</v>
      </c>
      <c r="K152" s="5"/>
    </row>
    <row r="153" spans="1:11" s="4" customFormat="1" ht="26.1" customHeight="1" x14ac:dyDescent="0.3">
      <c r="A153" s="9" t="s">
        <v>346</v>
      </c>
      <c r="B153" s="10" t="s">
        <v>347</v>
      </c>
      <c r="C153" s="11" t="s">
        <v>37</v>
      </c>
      <c r="D153" s="11" t="s">
        <v>279</v>
      </c>
      <c r="E153" s="76">
        <f>VLOOKUP(A153,'Tabela Odontolife'!$A$6:$E$237,4,FALSE)</f>
        <v>13156</v>
      </c>
      <c r="F153" s="12">
        <f t="shared" si="8"/>
        <v>3946.7999999999997</v>
      </c>
      <c r="G153" s="20" t="e">
        <f t="shared" si="9"/>
        <v>#REF!</v>
      </c>
      <c r="H153" s="13">
        <v>28415</v>
      </c>
      <c r="I153" s="14">
        <f t="shared" si="10"/>
        <v>4262.25</v>
      </c>
      <c r="J153" s="15">
        <f t="shared" si="11"/>
        <v>5114.7</v>
      </c>
      <c r="K153" s="5"/>
    </row>
    <row r="154" spans="1:11" s="4" customFormat="1" ht="26.1" customHeight="1" x14ac:dyDescent="0.3">
      <c r="A154" s="9" t="s">
        <v>348</v>
      </c>
      <c r="B154" s="10" t="s">
        <v>349</v>
      </c>
      <c r="C154" s="11" t="s">
        <v>37</v>
      </c>
      <c r="D154" s="11" t="s">
        <v>279</v>
      </c>
      <c r="E154" s="76">
        <f>VLOOKUP(A154,'Tabela Odontolife'!$A$6:$E$237,4,FALSE)</f>
        <v>15764</v>
      </c>
      <c r="F154" s="12">
        <f t="shared" si="8"/>
        <v>4729.2</v>
      </c>
      <c r="G154" s="20" t="e">
        <f t="shared" si="9"/>
        <v>#REF!</v>
      </c>
      <c r="H154" s="13">
        <v>34100</v>
      </c>
      <c r="I154" s="14">
        <f t="shared" si="10"/>
        <v>5115</v>
      </c>
      <c r="J154" s="15">
        <f t="shared" si="11"/>
        <v>6138</v>
      </c>
      <c r="K154" s="5"/>
    </row>
    <row r="155" spans="1:11" s="4" customFormat="1" ht="26.1" customHeight="1" x14ac:dyDescent="0.3">
      <c r="A155" s="9" t="s">
        <v>350</v>
      </c>
      <c r="B155" s="10" t="s">
        <v>351</v>
      </c>
      <c r="C155" s="11" t="s">
        <v>37</v>
      </c>
      <c r="D155" s="11" t="s">
        <v>279</v>
      </c>
      <c r="E155" s="76">
        <f>VLOOKUP(A155,'Tabela Odontolife'!$A$6:$E$237,4,FALSE)</f>
        <v>20427</v>
      </c>
      <c r="F155" s="12">
        <f t="shared" si="8"/>
        <v>6128.0999999999995</v>
      </c>
      <c r="G155" s="20" t="e">
        <f t="shared" si="9"/>
        <v>#REF!</v>
      </c>
      <c r="H155" s="13">
        <v>44204</v>
      </c>
      <c r="I155" s="14">
        <f t="shared" si="10"/>
        <v>6630.5999999999995</v>
      </c>
      <c r="J155" s="15">
        <f t="shared" si="11"/>
        <v>7956.7199999999993</v>
      </c>
      <c r="K155" s="5"/>
    </row>
    <row r="156" spans="1:11" s="4" customFormat="1" ht="26.1" customHeight="1" x14ac:dyDescent="0.3">
      <c r="A156" s="9" t="s">
        <v>352</v>
      </c>
      <c r="B156" s="10" t="s">
        <v>353</v>
      </c>
      <c r="C156" s="11" t="s">
        <v>37</v>
      </c>
      <c r="D156" s="11" t="s">
        <v>279</v>
      </c>
      <c r="E156" s="76">
        <f>VLOOKUP(A156,'Tabela Odontolife'!$A$6:$E$237,4,FALSE)</f>
        <v>161</v>
      </c>
      <c r="F156" s="12">
        <f t="shared" si="8"/>
        <v>48.3</v>
      </c>
      <c r="G156" s="20" t="e">
        <f t="shared" si="9"/>
        <v>#REF!</v>
      </c>
      <c r="H156" s="13">
        <v>320</v>
      </c>
      <c r="I156" s="14">
        <f t="shared" si="10"/>
        <v>48</v>
      </c>
      <c r="J156" s="15">
        <f t="shared" si="11"/>
        <v>57.599999999999994</v>
      </c>
      <c r="K156" s="5"/>
    </row>
    <row r="157" spans="1:11" s="4" customFormat="1" ht="26.1" customHeight="1" x14ac:dyDescent="0.3">
      <c r="A157" s="9" t="s">
        <v>354</v>
      </c>
      <c r="B157" s="10" t="s">
        <v>355</v>
      </c>
      <c r="C157" s="11" t="s">
        <v>37</v>
      </c>
      <c r="D157" s="11" t="s">
        <v>279</v>
      </c>
      <c r="E157" s="76">
        <f>VLOOKUP(A157,'Tabela Odontolife'!$A$6:$E$237,4,FALSE)</f>
        <v>161</v>
      </c>
      <c r="F157" s="12">
        <f t="shared" si="8"/>
        <v>48.3</v>
      </c>
      <c r="G157" s="20" t="e">
        <f t="shared" si="9"/>
        <v>#REF!</v>
      </c>
      <c r="H157" s="13">
        <v>312</v>
      </c>
      <c r="I157" s="14">
        <f t="shared" si="10"/>
        <v>46.8</v>
      </c>
      <c r="J157" s="15">
        <f t="shared" si="11"/>
        <v>56.16</v>
      </c>
      <c r="K157" s="5"/>
    </row>
    <row r="158" spans="1:11" s="4" customFormat="1" ht="26.1" customHeight="1" x14ac:dyDescent="0.3">
      <c r="A158" s="9" t="s">
        <v>356</v>
      </c>
      <c r="B158" s="10" t="s">
        <v>357</v>
      </c>
      <c r="C158" s="11" t="s">
        <v>95</v>
      </c>
      <c r="D158" s="11" t="s">
        <v>279</v>
      </c>
      <c r="E158" s="76">
        <f>VLOOKUP(A158,'Tabela Odontolife'!$A$6:$E$237,4,FALSE)</f>
        <v>198</v>
      </c>
      <c r="F158" s="12">
        <f t="shared" si="8"/>
        <v>59.4</v>
      </c>
      <c r="G158" s="20" t="e">
        <f t="shared" si="9"/>
        <v>#REF!</v>
      </c>
      <c r="H158" s="13">
        <v>394</v>
      </c>
      <c r="I158" s="14">
        <f t="shared" si="10"/>
        <v>59.099999999999994</v>
      </c>
      <c r="J158" s="15">
        <f t="shared" si="11"/>
        <v>70.92</v>
      </c>
      <c r="K158" s="5"/>
    </row>
    <row r="159" spans="1:11" s="4" customFormat="1" ht="26.1" customHeight="1" x14ac:dyDescent="0.3">
      <c r="A159" s="9" t="s">
        <v>358</v>
      </c>
      <c r="B159" s="10" t="s">
        <v>359</v>
      </c>
      <c r="C159" s="11" t="s">
        <v>37</v>
      </c>
      <c r="D159" s="11" t="s">
        <v>279</v>
      </c>
      <c r="E159" s="76">
        <f>VLOOKUP(A159,'Tabela Odontolife'!$A$6:$E$237,4,FALSE)</f>
        <v>410</v>
      </c>
      <c r="F159" s="12">
        <f t="shared" si="8"/>
        <v>123</v>
      </c>
      <c r="G159" s="20" t="e">
        <f t="shared" si="9"/>
        <v>#REF!</v>
      </c>
      <c r="H159" s="13">
        <v>812</v>
      </c>
      <c r="I159" s="14">
        <f t="shared" si="10"/>
        <v>121.8</v>
      </c>
      <c r="J159" s="15">
        <f t="shared" si="11"/>
        <v>146.16</v>
      </c>
      <c r="K159" s="5"/>
    </row>
    <row r="160" spans="1:11" s="4" customFormat="1" ht="26.1" customHeight="1" x14ac:dyDescent="0.3">
      <c r="A160" s="9" t="s">
        <v>360</v>
      </c>
      <c r="B160" s="10" t="s">
        <v>361</v>
      </c>
      <c r="C160" s="11" t="s">
        <v>37</v>
      </c>
      <c r="D160" s="11" t="s">
        <v>279</v>
      </c>
      <c r="E160" s="76">
        <f>VLOOKUP(A160,'Tabela Odontolife'!$A$6:$E$237,4,FALSE)</f>
        <v>214</v>
      </c>
      <c r="F160" s="12">
        <f t="shared" si="8"/>
        <v>64.2</v>
      </c>
      <c r="G160" s="20" t="e">
        <f t="shared" si="9"/>
        <v>#REF!</v>
      </c>
      <c r="H160" s="13">
        <v>423</v>
      </c>
      <c r="I160" s="14">
        <f t="shared" si="10"/>
        <v>63.449999999999996</v>
      </c>
      <c r="J160" s="15">
        <f t="shared" si="11"/>
        <v>76.14</v>
      </c>
      <c r="K160" s="5"/>
    </row>
    <row r="161" spans="1:11" s="4" customFormat="1" ht="26.1" customHeight="1" x14ac:dyDescent="0.3">
      <c r="A161" s="9" t="s">
        <v>362</v>
      </c>
      <c r="B161" s="10" t="s">
        <v>363</v>
      </c>
      <c r="C161" s="11" t="s">
        <v>54</v>
      </c>
      <c r="D161" s="11" t="s">
        <v>279</v>
      </c>
      <c r="E161" s="76">
        <f>VLOOKUP(A161,'Tabela Odontolife'!$A$6:$E$237,4,FALSE)</f>
        <v>361</v>
      </c>
      <c r="F161" s="12">
        <f t="shared" si="8"/>
        <v>108.3</v>
      </c>
      <c r="G161" s="20" t="e">
        <f t="shared" si="9"/>
        <v>#REF!</v>
      </c>
      <c r="H161" s="13">
        <v>831</v>
      </c>
      <c r="I161" s="14">
        <f t="shared" si="10"/>
        <v>124.64999999999999</v>
      </c>
      <c r="J161" s="15">
        <f t="shared" si="11"/>
        <v>149.57999999999998</v>
      </c>
      <c r="K161" s="5"/>
    </row>
    <row r="162" spans="1:11" s="4" customFormat="1" ht="26.1" customHeight="1" x14ac:dyDescent="0.3">
      <c r="A162" s="9" t="s">
        <v>364</v>
      </c>
      <c r="B162" s="10" t="s">
        <v>365</v>
      </c>
      <c r="C162" s="11" t="s">
        <v>54</v>
      </c>
      <c r="D162" s="11" t="s">
        <v>279</v>
      </c>
      <c r="E162" s="76">
        <f>VLOOKUP(A162,'Tabela Odontolife'!$A$6:$E$237,4,FALSE)</f>
        <v>186</v>
      </c>
      <c r="F162" s="12">
        <f t="shared" si="8"/>
        <v>55.8</v>
      </c>
      <c r="G162" s="20" t="e">
        <f t="shared" si="9"/>
        <v>#REF!</v>
      </c>
      <c r="H162" s="13">
        <v>524</v>
      </c>
      <c r="I162" s="14">
        <f t="shared" si="10"/>
        <v>78.599999999999994</v>
      </c>
      <c r="J162" s="15">
        <f t="shared" si="11"/>
        <v>94.32</v>
      </c>
      <c r="K162" s="5"/>
    </row>
    <row r="163" spans="1:11" s="4" customFormat="1" ht="26.1" customHeight="1" x14ac:dyDescent="0.3">
      <c r="A163" s="9" t="s">
        <v>366</v>
      </c>
      <c r="B163" s="10" t="s">
        <v>367</v>
      </c>
      <c r="C163" s="11" t="s">
        <v>54</v>
      </c>
      <c r="D163" s="11" t="s">
        <v>279</v>
      </c>
      <c r="E163" s="76">
        <f>VLOOKUP(A163,'Tabela Odontolife'!$A$6:$E$237,4,FALSE)</f>
        <v>75</v>
      </c>
      <c r="F163" s="12">
        <f t="shared" si="8"/>
        <v>22.5</v>
      </c>
      <c r="G163" s="20" t="e">
        <f t="shared" si="9"/>
        <v>#REF!</v>
      </c>
      <c r="H163" s="13">
        <v>212</v>
      </c>
      <c r="I163" s="14">
        <f t="shared" si="10"/>
        <v>31.799999999999997</v>
      </c>
      <c r="J163" s="15">
        <f t="shared" si="11"/>
        <v>38.159999999999997</v>
      </c>
      <c r="K163" s="5"/>
    </row>
    <row r="164" spans="1:11" s="4" customFormat="1" ht="26.1" customHeight="1" x14ac:dyDescent="0.3">
      <c r="A164" s="9" t="s">
        <v>368</v>
      </c>
      <c r="B164" s="10" t="s">
        <v>369</v>
      </c>
      <c r="C164" s="11" t="s">
        <v>54</v>
      </c>
      <c r="D164" s="11" t="s">
        <v>279</v>
      </c>
      <c r="E164" s="76">
        <f>VLOOKUP(A164,'Tabela Odontolife'!$A$6:$E$237,4,FALSE)</f>
        <v>360</v>
      </c>
      <c r="F164" s="12">
        <f t="shared" si="8"/>
        <v>108</v>
      </c>
      <c r="G164" s="20" t="e">
        <f t="shared" si="9"/>
        <v>#REF!</v>
      </c>
      <c r="H164" s="13">
        <v>831</v>
      </c>
      <c r="I164" s="14">
        <f t="shared" si="10"/>
        <v>124.64999999999999</v>
      </c>
      <c r="J164" s="15">
        <f t="shared" si="11"/>
        <v>149.57999999999998</v>
      </c>
      <c r="K164" s="5"/>
    </row>
    <row r="165" spans="1:11" s="4" customFormat="1" ht="26.1" customHeight="1" x14ac:dyDescent="0.3">
      <c r="A165" s="9" t="s">
        <v>370</v>
      </c>
      <c r="B165" s="10" t="s">
        <v>371</v>
      </c>
      <c r="C165" s="11" t="s">
        <v>95</v>
      </c>
      <c r="D165" s="11" t="s">
        <v>279</v>
      </c>
      <c r="E165" s="76">
        <f>VLOOKUP(A165,'Tabela Odontolife'!$A$6:$E$237,4,FALSE)</f>
        <v>428</v>
      </c>
      <c r="F165" s="12">
        <f t="shared" si="8"/>
        <v>128.4</v>
      </c>
      <c r="G165" s="20" t="e">
        <f t="shared" si="9"/>
        <v>#REF!</v>
      </c>
      <c r="H165" s="13">
        <v>788</v>
      </c>
      <c r="I165" s="14">
        <f t="shared" si="10"/>
        <v>118.19999999999999</v>
      </c>
      <c r="J165" s="15">
        <f t="shared" si="11"/>
        <v>141.84</v>
      </c>
      <c r="K165" s="5"/>
    </row>
    <row r="166" spans="1:11" s="4" customFormat="1" ht="26.1" customHeight="1" x14ac:dyDescent="0.3">
      <c r="A166" s="9" t="s">
        <v>372</v>
      </c>
      <c r="B166" s="10" t="s">
        <v>373</v>
      </c>
      <c r="C166" s="11" t="s">
        <v>37</v>
      </c>
      <c r="D166" s="11" t="s">
        <v>279</v>
      </c>
      <c r="E166" s="76">
        <f>VLOOKUP(A166,'Tabela Odontolife'!$A$6:$E$237,4,FALSE)</f>
        <v>8</v>
      </c>
      <c r="F166" s="12">
        <f t="shared" si="8"/>
        <v>2.4</v>
      </c>
      <c r="G166" s="20" t="e">
        <f t="shared" si="9"/>
        <v>#REF!</v>
      </c>
      <c r="H166" s="13">
        <v>74</v>
      </c>
      <c r="I166" s="14">
        <f t="shared" si="10"/>
        <v>11.1</v>
      </c>
      <c r="J166" s="15">
        <f t="shared" si="11"/>
        <v>13.32</v>
      </c>
      <c r="K166" s="5"/>
    </row>
    <row r="167" spans="1:11" s="4" customFormat="1" ht="26.1" customHeight="1" x14ac:dyDescent="0.3">
      <c r="A167" s="9" t="s">
        <v>374</v>
      </c>
      <c r="B167" s="10" t="s">
        <v>375</v>
      </c>
      <c r="C167" s="11" t="s">
        <v>252</v>
      </c>
      <c r="D167" s="11" t="s">
        <v>279</v>
      </c>
      <c r="E167" s="76">
        <f>VLOOKUP(A167,'Tabela Odontolife'!$A$6:$E$237,4,FALSE)</f>
        <v>622</v>
      </c>
      <c r="F167" s="12">
        <f t="shared" si="8"/>
        <v>186.6</v>
      </c>
      <c r="G167" s="20" t="e">
        <f t="shared" si="9"/>
        <v>#REF!</v>
      </c>
      <c r="H167" s="13">
        <v>2452</v>
      </c>
      <c r="I167" s="14">
        <f t="shared" si="10"/>
        <v>367.8</v>
      </c>
      <c r="J167" s="15">
        <f t="shared" si="11"/>
        <v>441.35999999999996</v>
      </c>
      <c r="K167" s="5"/>
    </row>
    <row r="168" spans="1:11" s="4" customFormat="1" ht="26.1" customHeight="1" x14ac:dyDescent="0.3">
      <c r="A168" s="9" t="s">
        <v>376</v>
      </c>
      <c r="B168" s="10" t="s">
        <v>377</v>
      </c>
      <c r="C168" s="11" t="s">
        <v>252</v>
      </c>
      <c r="D168" s="11" t="s">
        <v>279</v>
      </c>
      <c r="E168" s="76">
        <f>VLOOKUP(A168,'Tabela Odontolife'!$A$6:$E$237,4,FALSE)</f>
        <v>144</v>
      </c>
      <c r="F168" s="12">
        <f t="shared" si="8"/>
        <v>43.199999999999996</v>
      </c>
      <c r="G168" s="20" t="e">
        <f t="shared" si="9"/>
        <v>#REF!</v>
      </c>
      <c r="H168" s="13">
        <v>305</v>
      </c>
      <c r="I168" s="14">
        <f t="shared" si="10"/>
        <v>45.75</v>
      </c>
      <c r="J168" s="15">
        <f t="shared" si="11"/>
        <v>54.9</v>
      </c>
      <c r="K168" s="5"/>
    </row>
    <row r="169" spans="1:11" s="4" customFormat="1" ht="26.1" customHeight="1" x14ac:dyDescent="0.3">
      <c r="A169" s="9" t="s">
        <v>378</v>
      </c>
      <c r="B169" s="10" t="s">
        <v>379</v>
      </c>
      <c r="C169" s="11" t="s">
        <v>252</v>
      </c>
      <c r="D169" s="11" t="s">
        <v>279</v>
      </c>
      <c r="E169" s="76">
        <f>VLOOKUP(A169,'Tabela Odontolife'!$A$6:$E$237,4,FALSE)</f>
        <v>521</v>
      </c>
      <c r="F169" s="12">
        <f t="shared" si="8"/>
        <v>156.29999999999998</v>
      </c>
      <c r="G169" s="20" t="e">
        <f t="shared" si="9"/>
        <v>#REF!</v>
      </c>
      <c r="H169" s="13">
        <v>1097</v>
      </c>
      <c r="I169" s="14">
        <f t="shared" si="10"/>
        <v>164.54999999999998</v>
      </c>
      <c r="J169" s="15">
        <f t="shared" si="11"/>
        <v>197.45999999999998</v>
      </c>
      <c r="K169" s="5"/>
    </row>
    <row r="170" spans="1:11" s="4" customFormat="1" ht="26.1" customHeight="1" x14ac:dyDescent="0.3">
      <c r="A170" s="9" t="s">
        <v>380</v>
      </c>
      <c r="B170" s="10" t="s">
        <v>381</v>
      </c>
      <c r="C170" s="11" t="s">
        <v>252</v>
      </c>
      <c r="D170" s="11" t="s">
        <v>279</v>
      </c>
      <c r="E170" s="76">
        <f>VLOOKUP(A170,'Tabela Odontolife'!$A$6:$E$237,4,FALSE)</f>
        <v>521</v>
      </c>
      <c r="F170" s="12">
        <f t="shared" si="8"/>
        <v>156.29999999999998</v>
      </c>
      <c r="G170" s="20" t="e">
        <f t="shared" si="9"/>
        <v>#REF!</v>
      </c>
      <c r="H170" s="13">
        <v>1097</v>
      </c>
      <c r="I170" s="14">
        <f t="shared" si="10"/>
        <v>164.54999999999998</v>
      </c>
      <c r="J170" s="15">
        <f t="shared" si="11"/>
        <v>197.45999999999998</v>
      </c>
      <c r="K170" s="5"/>
    </row>
    <row r="171" spans="1:11" s="4" customFormat="1" ht="26.1" customHeight="1" x14ac:dyDescent="0.3">
      <c r="A171" s="9" t="s">
        <v>382</v>
      </c>
      <c r="B171" s="10" t="s">
        <v>383</v>
      </c>
      <c r="C171" s="11" t="s">
        <v>37</v>
      </c>
      <c r="D171" s="11" t="s">
        <v>279</v>
      </c>
      <c r="E171" s="76">
        <f>VLOOKUP(A171,'Tabela Odontolife'!$A$6:$E$237,4,FALSE)</f>
        <v>161</v>
      </c>
      <c r="F171" s="12">
        <f t="shared" si="8"/>
        <v>48.3</v>
      </c>
      <c r="G171" s="20" t="e">
        <f t="shared" si="9"/>
        <v>#REF!</v>
      </c>
      <c r="H171" s="13">
        <v>339</v>
      </c>
      <c r="I171" s="14">
        <f t="shared" si="10"/>
        <v>50.85</v>
      </c>
      <c r="J171" s="15">
        <f t="shared" si="11"/>
        <v>61.019999999999996</v>
      </c>
      <c r="K171" s="5"/>
    </row>
    <row r="172" spans="1:11" s="4" customFormat="1" ht="26.1" customHeight="1" x14ac:dyDescent="0.3">
      <c r="A172" s="9" t="s">
        <v>384</v>
      </c>
      <c r="B172" s="10" t="s">
        <v>385</v>
      </c>
      <c r="C172" s="11" t="s">
        <v>37</v>
      </c>
      <c r="D172" s="11" t="s">
        <v>279</v>
      </c>
      <c r="E172" s="76">
        <f>VLOOKUP(A172,'Tabela Odontolife'!$A$6:$E$237,4,FALSE)</f>
        <v>333</v>
      </c>
      <c r="F172" s="12">
        <f t="shared" si="8"/>
        <v>99.899999999999991</v>
      </c>
      <c r="G172" s="20" t="e">
        <f t="shared" si="9"/>
        <v>#REF!</v>
      </c>
      <c r="H172" s="13">
        <v>664</v>
      </c>
      <c r="I172" s="14">
        <f t="shared" si="10"/>
        <v>99.6</v>
      </c>
      <c r="J172" s="15">
        <f t="shared" si="11"/>
        <v>119.52</v>
      </c>
      <c r="K172" s="5"/>
    </row>
    <row r="173" spans="1:11" s="4" customFormat="1" ht="26.1" customHeight="1" x14ac:dyDescent="0.3">
      <c r="A173" s="9" t="s">
        <v>386</v>
      </c>
      <c r="B173" s="10" t="s">
        <v>387</v>
      </c>
      <c r="C173" s="11" t="s">
        <v>37</v>
      </c>
      <c r="D173" s="11" t="s">
        <v>279</v>
      </c>
      <c r="E173" s="76">
        <f>VLOOKUP(A173,'Tabela Odontolife'!$A$6:$E$237,4,FALSE)</f>
        <v>161</v>
      </c>
      <c r="F173" s="12">
        <f t="shared" si="8"/>
        <v>48.3</v>
      </c>
      <c r="G173" s="20" t="e">
        <f t="shared" si="9"/>
        <v>#REF!</v>
      </c>
      <c r="H173" s="13">
        <v>339</v>
      </c>
      <c r="I173" s="14">
        <f t="shared" si="10"/>
        <v>50.85</v>
      </c>
      <c r="J173" s="15">
        <f t="shared" si="11"/>
        <v>61.019999999999996</v>
      </c>
      <c r="K173" s="5"/>
    </row>
    <row r="174" spans="1:11" s="4" customFormat="1" ht="26.1" customHeight="1" x14ac:dyDescent="0.3">
      <c r="A174" s="9" t="s">
        <v>388</v>
      </c>
      <c r="B174" s="10" t="s">
        <v>389</v>
      </c>
      <c r="C174" s="11" t="s">
        <v>37</v>
      </c>
      <c r="D174" s="11" t="s">
        <v>279</v>
      </c>
      <c r="E174" s="76">
        <f>VLOOKUP(A174,'Tabela Odontolife'!$A$6:$E$237,4,FALSE)</f>
        <v>333</v>
      </c>
      <c r="F174" s="12">
        <f t="shared" si="8"/>
        <v>99.899999999999991</v>
      </c>
      <c r="G174" s="20" t="e">
        <f t="shared" si="9"/>
        <v>#REF!</v>
      </c>
      <c r="H174" s="13">
        <v>664</v>
      </c>
      <c r="I174" s="14">
        <f t="shared" si="10"/>
        <v>99.6</v>
      </c>
      <c r="J174" s="15">
        <f t="shared" si="11"/>
        <v>119.52</v>
      </c>
      <c r="K174" s="5"/>
    </row>
    <row r="175" spans="1:11" s="4" customFormat="1" ht="26.1" customHeight="1" x14ac:dyDescent="0.3">
      <c r="A175" s="9" t="s">
        <v>390</v>
      </c>
      <c r="B175" s="10" t="s">
        <v>391</v>
      </c>
      <c r="C175" s="11" t="s">
        <v>37</v>
      </c>
      <c r="D175" s="11" t="s">
        <v>279</v>
      </c>
      <c r="E175" s="76">
        <f>VLOOKUP(A175,'Tabela Odontolife'!$A$6:$E$237,4,FALSE)</f>
        <v>322</v>
      </c>
      <c r="F175" s="12">
        <f t="shared" si="8"/>
        <v>96.6</v>
      </c>
      <c r="G175" s="20" t="e">
        <f t="shared" si="9"/>
        <v>#REF!</v>
      </c>
      <c r="H175" s="13">
        <v>690</v>
      </c>
      <c r="I175" s="14">
        <f t="shared" si="10"/>
        <v>103.5</v>
      </c>
      <c r="J175" s="15">
        <f t="shared" si="11"/>
        <v>124.19999999999999</v>
      </c>
      <c r="K175" s="5"/>
    </row>
    <row r="176" spans="1:11" s="4" customFormat="1" ht="26.1" customHeight="1" x14ac:dyDescent="0.3">
      <c r="A176" s="9" t="s">
        <v>392</v>
      </c>
      <c r="B176" s="10" t="s">
        <v>393</v>
      </c>
      <c r="C176" s="11" t="s">
        <v>87</v>
      </c>
      <c r="D176" s="11" t="s">
        <v>279</v>
      </c>
      <c r="E176" s="76">
        <f>VLOOKUP(A176,'Tabela Odontolife'!$A$6:$E$237,4,FALSE)</f>
        <v>64</v>
      </c>
      <c r="F176" s="12">
        <f t="shared" si="8"/>
        <v>19.2</v>
      </c>
      <c r="G176" s="20" t="e">
        <f t="shared" si="9"/>
        <v>#REF!</v>
      </c>
      <c r="H176" s="13">
        <v>195</v>
      </c>
      <c r="I176" s="14">
        <f t="shared" si="10"/>
        <v>29.25</v>
      </c>
      <c r="J176" s="15">
        <f t="shared" si="11"/>
        <v>35.1</v>
      </c>
      <c r="K176" s="5"/>
    </row>
    <row r="177" spans="1:11" s="4" customFormat="1" ht="26.1" customHeight="1" x14ac:dyDescent="0.3">
      <c r="A177" s="9" t="s">
        <v>394</v>
      </c>
      <c r="B177" s="10" t="s">
        <v>395</v>
      </c>
      <c r="C177" s="11" t="s">
        <v>87</v>
      </c>
      <c r="D177" s="11" t="s">
        <v>279</v>
      </c>
      <c r="E177" s="76">
        <f>VLOOKUP(A177,'Tabela Odontolife'!$A$6:$E$237,4,FALSE)</f>
        <v>64</v>
      </c>
      <c r="F177" s="12">
        <f t="shared" si="8"/>
        <v>19.2</v>
      </c>
      <c r="G177" s="20" t="e">
        <f t="shared" si="9"/>
        <v>#REF!</v>
      </c>
      <c r="H177" s="13">
        <v>145</v>
      </c>
      <c r="I177" s="14">
        <f t="shared" si="10"/>
        <v>21.75</v>
      </c>
      <c r="J177" s="15">
        <f t="shared" si="11"/>
        <v>26.099999999999998</v>
      </c>
      <c r="K177" s="5"/>
    </row>
    <row r="178" spans="1:11" s="4" customFormat="1" ht="26.1" customHeight="1" x14ac:dyDescent="0.3">
      <c r="A178" s="9" t="s">
        <v>396</v>
      </c>
      <c r="B178" s="10" t="s">
        <v>397</v>
      </c>
      <c r="C178" s="11" t="s">
        <v>54</v>
      </c>
      <c r="D178" s="11" t="s">
        <v>398</v>
      </c>
      <c r="E178" s="76">
        <f>VLOOKUP(A178,'Tabela Odontolife'!$A$6:$E$237,4,FALSE)</f>
        <v>157</v>
      </c>
      <c r="F178" s="12">
        <f t="shared" si="8"/>
        <v>47.1</v>
      </c>
      <c r="G178" s="20" t="e">
        <f t="shared" si="9"/>
        <v>#REF!</v>
      </c>
      <c r="H178" s="13">
        <v>355</v>
      </c>
      <c r="I178" s="14">
        <f t="shared" si="10"/>
        <v>53.25</v>
      </c>
      <c r="J178" s="15">
        <f t="shared" si="11"/>
        <v>63.9</v>
      </c>
      <c r="K178" s="5"/>
    </row>
    <row r="179" spans="1:11" s="4" customFormat="1" ht="26.1" customHeight="1" x14ac:dyDescent="0.3">
      <c r="A179" s="9" t="s">
        <v>399</v>
      </c>
      <c r="B179" s="10" t="s">
        <v>400</v>
      </c>
      <c r="C179" s="11" t="s">
        <v>95</v>
      </c>
      <c r="D179" s="11" t="s">
        <v>398</v>
      </c>
      <c r="E179" s="76">
        <f>VLOOKUP(A179,'Tabela Odontolife'!$A$6:$E$237,4,FALSE)</f>
        <v>212</v>
      </c>
      <c r="F179" s="12">
        <f t="shared" si="8"/>
        <v>63.599999999999994</v>
      </c>
      <c r="G179" s="20" t="e">
        <f t="shared" si="9"/>
        <v>#REF!</v>
      </c>
      <c r="H179" s="13">
        <v>460</v>
      </c>
      <c r="I179" s="14">
        <f t="shared" si="10"/>
        <v>69</v>
      </c>
      <c r="J179" s="15">
        <f t="shared" si="11"/>
        <v>82.8</v>
      </c>
      <c r="K179" s="5"/>
    </row>
    <row r="180" spans="1:11" s="4" customFormat="1" ht="26.1" customHeight="1" x14ac:dyDescent="0.3">
      <c r="A180" s="9" t="s">
        <v>401</v>
      </c>
      <c r="B180" s="10" t="s">
        <v>402</v>
      </c>
      <c r="C180" s="11" t="s">
        <v>95</v>
      </c>
      <c r="D180" s="11" t="s">
        <v>398</v>
      </c>
      <c r="E180" s="76">
        <f>VLOOKUP(A180,'Tabela Odontolife'!$A$6:$E$237,4,FALSE)</f>
        <v>212</v>
      </c>
      <c r="F180" s="12">
        <f t="shared" si="8"/>
        <v>63.599999999999994</v>
      </c>
      <c r="G180" s="20" t="e">
        <f t="shared" si="9"/>
        <v>#REF!</v>
      </c>
      <c r="H180" s="13">
        <v>460</v>
      </c>
      <c r="I180" s="14">
        <f t="shared" si="10"/>
        <v>69</v>
      </c>
      <c r="J180" s="15">
        <f t="shared" si="11"/>
        <v>82.8</v>
      </c>
      <c r="K180" s="5"/>
    </row>
    <row r="181" spans="1:11" s="4" customFormat="1" ht="26.1" customHeight="1" x14ac:dyDescent="0.3">
      <c r="A181" s="9" t="s">
        <v>403</v>
      </c>
      <c r="B181" s="10" t="s">
        <v>404</v>
      </c>
      <c r="C181" s="11" t="s">
        <v>95</v>
      </c>
      <c r="D181" s="11" t="s">
        <v>398</v>
      </c>
      <c r="E181" s="76">
        <f>VLOOKUP(A181,'Tabela Odontolife'!$A$6:$E$237,4,FALSE)</f>
        <v>212</v>
      </c>
      <c r="F181" s="12">
        <f t="shared" si="8"/>
        <v>63.599999999999994</v>
      </c>
      <c r="G181" s="20" t="e">
        <f t="shared" si="9"/>
        <v>#REF!</v>
      </c>
      <c r="H181" s="13">
        <v>460</v>
      </c>
      <c r="I181" s="14">
        <f t="shared" si="10"/>
        <v>69</v>
      </c>
      <c r="J181" s="15">
        <f t="shared" si="11"/>
        <v>82.8</v>
      </c>
      <c r="K181" s="5"/>
    </row>
    <row r="182" spans="1:11" s="4" customFormat="1" ht="26.1" customHeight="1" x14ac:dyDescent="0.3">
      <c r="A182" s="9" t="s">
        <v>405</v>
      </c>
      <c r="B182" s="10" t="s">
        <v>406</v>
      </c>
      <c r="C182" s="11" t="s">
        <v>95</v>
      </c>
      <c r="D182" s="11" t="s">
        <v>398</v>
      </c>
      <c r="E182" s="76">
        <f>VLOOKUP(A182,'Tabela Odontolife'!$A$6:$E$237,4,FALSE)</f>
        <v>212</v>
      </c>
      <c r="F182" s="12">
        <f t="shared" si="8"/>
        <v>63.599999999999994</v>
      </c>
      <c r="G182" s="20" t="e">
        <f t="shared" si="9"/>
        <v>#REF!</v>
      </c>
      <c r="H182" s="13">
        <v>460</v>
      </c>
      <c r="I182" s="14">
        <f t="shared" si="10"/>
        <v>69</v>
      </c>
      <c r="J182" s="15">
        <f t="shared" si="11"/>
        <v>82.8</v>
      </c>
      <c r="K182" s="5"/>
    </row>
    <row r="183" spans="1:11" s="4" customFormat="1" ht="26.1" customHeight="1" x14ac:dyDescent="0.3">
      <c r="A183" s="9" t="s">
        <v>407</v>
      </c>
      <c r="B183" s="10" t="s">
        <v>408</v>
      </c>
      <c r="C183" s="11" t="s">
        <v>54</v>
      </c>
      <c r="D183" s="11" t="s">
        <v>398</v>
      </c>
      <c r="E183" s="76">
        <f>VLOOKUP(A183,'Tabela Odontolife'!$A$6:$E$237,4,FALSE)</f>
        <v>154</v>
      </c>
      <c r="F183" s="12">
        <f t="shared" si="8"/>
        <v>46.199999999999996</v>
      </c>
      <c r="G183" s="20" t="e">
        <f t="shared" si="9"/>
        <v>#REF!</v>
      </c>
      <c r="H183" s="13">
        <v>324</v>
      </c>
      <c r="I183" s="14">
        <f t="shared" si="10"/>
        <v>48.6</v>
      </c>
      <c r="J183" s="15">
        <f t="shared" si="11"/>
        <v>58.32</v>
      </c>
      <c r="K183" s="5"/>
    </row>
    <row r="184" spans="1:11" s="4" customFormat="1" ht="26.1" customHeight="1" x14ac:dyDescent="0.3">
      <c r="A184" s="9" t="s">
        <v>409</v>
      </c>
      <c r="B184" s="10" t="s">
        <v>410</v>
      </c>
      <c r="C184" s="11" t="s">
        <v>54</v>
      </c>
      <c r="D184" s="11" t="s">
        <v>398</v>
      </c>
      <c r="E184" s="76">
        <f>VLOOKUP(A184,'Tabela Odontolife'!$A$6:$E$237,4,FALSE)</f>
        <v>154</v>
      </c>
      <c r="F184" s="12">
        <f t="shared" si="8"/>
        <v>46.199999999999996</v>
      </c>
      <c r="G184" s="20" t="e">
        <f t="shared" si="9"/>
        <v>#REF!</v>
      </c>
      <c r="H184" s="13">
        <v>324</v>
      </c>
      <c r="I184" s="14">
        <f t="shared" si="10"/>
        <v>48.6</v>
      </c>
      <c r="J184" s="15">
        <f t="shared" si="11"/>
        <v>58.32</v>
      </c>
      <c r="K184" s="5"/>
    </row>
    <row r="185" spans="1:11" s="4" customFormat="1" ht="26.1" customHeight="1" x14ac:dyDescent="0.3">
      <c r="A185" s="9" t="s">
        <v>411</v>
      </c>
      <c r="B185" s="10" t="s">
        <v>412</v>
      </c>
      <c r="C185" s="11" t="s">
        <v>54</v>
      </c>
      <c r="D185" s="11" t="s">
        <v>398</v>
      </c>
      <c r="E185" s="76">
        <f>VLOOKUP(A185,'Tabela Odontolife'!$A$6:$E$237,4,FALSE)</f>
        <v>583</v>
      </c>
      <c r="F185" s="12">
        <f t="shared" si="8"/>
        <v>174.9</v>
      </c>
      <c r="G185" s="20" t="e">
        <f t="shared" si="9"/>
        <v>#REF!</v>
      </c>
      <c r="H185" s="13">
        <v>1261</v>
      </c>
      <c r="I185" s="14">
        <f t="shared" si="10"/>
        <v>189.15</v>
      </c>
      <c r="J185" s="15">
        <f t="shared" si="11"/>
        <v>226.98</v>
      </c>
      <c r="K185" s="5"/>
    </row>
    <row r="186" spans="1:11" s="4" customFormat="1" ht="26.1" customHeight="1" x14ac:dyDescent="0.3">
      <c r="A186" s="9" t="s">
        <v>413</v>
      </c>
      <c r="B186" s="10" t="s">
        <v>414</v>
      </c>
      <c r="C186" s="11" t="s">
        <v>54</v>
      </c>
      <c r="D186" s="11" t="s">
        <v>398</v>
      </c>
      <c r="E186" s="76">
        <f>VLOOKUP(A186,'Tabela Odontolife'!$A$6:$E$237,4,FALSE)</f>
        <v>2166</v>
      </c>
      <c r="F186" s="12">
        <f t="shared" si="8"/>
        <v>649.79999999999995</v>
      </c>
      <c r="G186" s="20" t="e">
        <f t="shared" si="9"/>
        <v>#REF!</v>
      </c>
      <c r="H186" s="13">
        <v>4657</v>
      </c>
      <c r="I186" s="14">
        <f t="shared" si="10"/>
        <v>698.55</v>
      </c>
      <c r="J186" s="15">
        <f t="shared" si="11"/>
        <v>838.26</v>
      </c>
      <c r="K186" s="5"/>
    </row>
    <row r="187" spans="1:11" s="4" customFormat="1" ht="26.1" customHeight="1" x14ac:dyDescent="0.3">
      <c r="A187" s="9" t="s">
        <v>415</v>
      </c>
      <c r="B187" s="10" t="s">
        <v>416</v>
      </c>
      <c r="C187" s="11" t="s">
        <v>54</v>
      </c>
      <c r="D187" s="11" t="s">
        <v>398</v>
      </c>
      <c r="E187" s="76">
        <f>VLOOKUP(A187,'Tabela Odontolife'!$A$6:$E$237,4,FALSE)</f>
        <v>472</v>
      </c>
      <c r="F187" s="12">
        <f t="shared" si="8"/>
        <v>141.6</v>
      </c>
      <c r="G187" s="20" t="e">
        <f t="shared" si="9"/>
        <v>#REF!</v>
      </c>
      <c r="H187" s="13">
        <v>1046</v>
      </c>
      <c r="I187" s="14">
        <f t="shared" si="10"/>
        <v>156.9</v>
      </c>
      <c r="J187" s="15">
        <f t="shared" si="11"/>
        <v>188.28</v>
      </c>
      <c r="K187" s="5"/>
    </row>
    <row r="188" spans="1:11" s="4" customFormat="1" ht="26.1" customHeight="1" x14ac:dyDescent="0.3">
      <c r="A188" s="9" t="s">
        <v>417</v>
      </c>
      <c r="B188" s="10" t="s">
        <v>418</v>
      </c>
      <c r="C188" s="11" t="s">
        <v>54</v>
      </c>
      <c r="D188" s="11" t="s">
        <v>398</v>
      </c>
      <c r="E188" s="76">
        <f>VLOOKUP(A188,'Tabela Odontolife'!$A$6:$E$237,4,FALSE)</f>
        <v>472</v>
      </c>
      <c r="F188" s="12">
        <f t="shared" si="8"/>
        <v>141.6</v>
      </c>
      <c r="G188" s="20" t="e">
        <f t="shared" si="9"/>
        <v>#REF!</v>
      </c>
      <c r="H188" s="13">
        <v>1046</v>
      </c>
      <c r="I188" s="14">
        <f t="shared" si="10"/>
        <v>156.9</v>
      </c>
      <c r="J188" s="15">
        <f t="shared" si="11"/>
        <v>188.28</v>
      </c>
      <c r="K188" s="5"/>
    </row>
    <row r="189" spans="1:11" s="4" customFormat="1" ht="26.1" customHeight="1" x14ac:dyDescent="0.3">
      <c r="A189" s="9" t="s">
        <v>419</v>
      </c>
      <c r="B189" s="10" t="s">
        <v>420</v>
      </c>
      <c r="C189" s="11" t="s">
        <v>54</v>
      </c>
      <c r="D189" s="11" t="s">
        <v>398</v>
      </c>
      <c r="E189" s="76">
        <f>VLOOKUP(A189,'Tabela Odontolife'!$A$6:$E$237,4,FALSE)</f>
        <v>872</v>
      </c>
      <c r="F189" s="12">
        <f t="shared" si="8"/>
        <v>261.59999999999997</v>
      </c>
      <c r="G189" s="20" t="e">
        <f t="shared" si="9"/>
        <v>#REF!</v>
      </c>
      <c r="H189" s="13">
        <v>1881</v>
      </c>
      <c r="I189" s="14">
        <f t="shared" si="10"/>
        <v>282.14999999999998</v>
      </c>
      <c r="J189" s="15">
        <f t="shared" si="11"/>
        <v>338.58</v>
      </c>
      <c r="K189" s="5"/>
    </row>
    <row r="190" spans="1:11" s="4" customFormat="1" ht="26.1" customHeight="1" x14ac:dyDescent="0.3">
      <c r="A190" s="9" t="s">
        <v>421</v>
      </c>
      <c r="B190" s="10" t="s">
        <v>422</v>
      </c>
      <c r="C190" s="11" t="s">
        <v>54</v>
      </c>
      <c r="D190" s="11" t="s">
        <v>398</v>
      </c>
      <c r="E190" s="76">
        <f>VLOOKUP(A190,'Tabela Odontolife'!$A$6:$E$237,4,FALSE)</f>
        <v>872</v>
      </c>
      <c r="F190" s="12">
        <f t="shared" si="8"/>
        <v>261.59999999999997</v>
      </c>
      <c r="G190" s="20" t="e">
        <f t="shared" si="9"/>
        <v>#REF!</v>
      </c>
      <c r="H190" s="13">
        <v>1881</v>
      </c>
      <c r="I190" s="14">
        <f t="shared" si="10"/>
        <v>282.14999999999998</v>
      </c>
      <c r="J190" s="15">
        <f t="shared" si="11"/>
        <v>338.58</v>
      </c>
      <c r="K190" s="5"/>
    </row>
    <row r="191" spans="1:11" s="4" customFormat="1" ht="26.1" customHeight="1" x14ac:dyDescent="0.3">
      <c r="A191" s="9" t="s">
        <v>423</v>
      </c>
      <c r="B191" s="10" t="s">
        <v>424</v>
      </c>
      <c r="C191" s="11" t="s">
        <v>54</v>
      </c>
      <c r="D191" s="11" t="s">
        <v>398</v>
      </c>
      <c r="E191" s="76">
        <f>VLOOKUP(A191,'Tabela Odontolife'!$A$6:$E$237,4,FALSE)</f>
        <v>1343</v>
      </c>
      <c r="F191" s="12">
        <f t="shared" si="8"/>
        <v>402.9</v>
      </c>
      <c r="G191" s="20" t="e">
        <f t="shared" si="9"/>
        <v>#REF!</v>
      </c>
      <c r="H191" s="13">
        <v>2894</v>
      </c>
      <c r="I191" s="14">
        <f t="shared" si="10"/>
        <v>434.09999999999997</v>
      </c>
      <c r="J191" s="15">
        <f t="shared" si="11"/>
        <v>520.91999999999996</v>
      </c>
      <c r="K191" s="5"/>
    </row>
    <row r="192" spans="1:11" s="4" customFormat="1" ht="26.1" customHeight="1" x14ac:dyDescent="0.3">
      <c r="A192" s="9" t="s">
        <v>425</v>
      </c>
      <c r="B192" s="10" t="s">
        <v>426</v>
      </c>
      <c r="C192" s="11" t="s">
        <v>54</v>
      </c>
      <c r="D192" s="11" t="s">
        <v>398</v>
      </c>
      <c r="E192" s="76">
        <f>VLOOKUP(A192,'Tabela Odontolife'!$A$6:$E$237,4,FALSE)</f>
        <v>2132</v>
      </c>
      <c r="F192" s="12">
        <f t="shared" si="8"/>
        <v>639.6</v>
      </c>
      <c r="G192" s="20" t="e">
        <f t="shared" si="9"/>
        <v>#REF!</v>
      </c>
      <c r="H192" s="13">
        <v>5980</v>
      </c>
      <c r="I192" s="14">
        <f t="shared" si="10"/>
        <v>897</v>
      </c>
      <c r="J192" s="15">
        <f t="shared" si="11"/>
        <v>1076.3999999999999</v>
      </c>
      <c r="K192" s="5"/>
    </row>
    <row r="193" spans="1:11" s="4" customFormat="1" ht="26.1" customHeight="1" x14ac:dyDescent="0.3">
      <c r="A193" s="9" t="s">
        <v>427</v>
      </c>
      <c r="B193" s="10" t="s">
        <v>428</v>
      </c>
      <c r="C193" s="11" t="s">
        <v>54</v>
      </c>
      <c r="D193" s="11" t="s">
        <v>398</v>
      </c>
      <c r="E193" s="76">
        <f>VLOOKUP(A193,'Tabela Odontolife'!$A$6:$E$237,4,FALSE)</f>
        <v>34</v>
      </c>
      <c r="F193" s="12">
        <f t="shared" si="8"/>
        <v>10.199999999999999</v>
      </c>
      <c r="G193" s="20" t="e">
        <f t="shared" si="9"/>
        <v>#REF!</v>
      </c>
      <c r="H193" s="13">
        <v>162</v>
      </c>
      <c r="I193" s="14">
        <f t="shared" si="10"/>
        <v>24.3</v>
      </c>
      <c r="J193" s="15">
        <f t="shared" si="11"/>
        <v>29.16</v>
      </c>
      <c r="K193" s="5"/>
    </row>
    <row r="194" spans="1:11" s="4" customFormat="1" ht="26.1" customHeight="1" x14ac:dyDescent="0.3">
      <c r="A194" s="9" t="s">
        <v>429</v>
      </c>
      <c r="B194" s="10" t="s">
        <v>430</v>
      </c>
      <c r="C194" s="11" t="s">
        <v>54</v>
      </c>
      <c r="D194" s="11" t="s">
        <v>398</v>
      </c>
      <c r="E194" s="76">
        <f>VLOOKUP(A194,'Tabela Odontolife'!$A$6:$E$237,4,FALSE)</f>
        <v>266</v>
      </c>
      <c r="F194" s="12">
        <f t="shared" si="8"/>
        <v>79.8</v>
      </c>
      <c r="G194" s="20" t="e">
        <f t="shared" si="9"/>
        <v>#REF!</v>
      </c>
      <c r="H194" s="13">
        <v>574</v>
      </c>
      <c r="I194" s="14">
        <f t="shared" si="10"/>
        <v>86.1</v>
      </c>
      <c r="J194" s="15">
        <f t="shared" si="11"/>
        <v>103.32</v>
      </c>
      <c r="K194" s="5"/>
    </row>
    <row r="195" spans="1:11" s="4" customFormat="1" ht="26.1" customHeight="1" x14ac:dyDescent="0.3">
      <c r="A195" s="9" t="s">
        <v>431</v>
      </c>
      <c r="B195" s="10" t="s">
        <v>432</v>
      </c>
      <c r="C195" s="11" t="s">
        <v>54</v>
      </c>
      <c r="D195" s="11" t="s">
        <v>398</v>
      </c>
      <c r="E195" s="76">
        <f>VLOOKUP(A195,'Tabela Odontolife'!$A$6:$E$237,4,FALSE)</f>
        <v>2166</v>
      </c>
      <c r="F195" s="12">
        <f t="shared" ref="F195:F223" si="12">E195*$F$1</f>
        <v>649.79999999999995</v>
      </c>
      <c r="G195" s="20" t="e">
        <f t="shared" ref="G195:G223" si="13">E195*$G$1</f>
        <v>#REF!</v>
      </c>
      <c r="H195" s="13">
        <v>4657</v>
      </c>
      <c r="I195" s="14">
        <f t="shared" ref="I195:I223" si="14">H195*$I$1</f>
        <v>698.55</v>
      </c>
      <c r="J195" s="15">
        <f t="shared" ref="J195:J223" si="15">H195*$J$1</f>
        <v>838.26</v>
      </c>
      <c r="K195" s="5"/>
    </row>
    <row r="196" spans="1:11" s="4" customFormat="1" ht="26.1" customHeight="1" x14ac:dyDescent="0.3">
      <c r="A196" s="9" t="s">
        <v>433</v>
      </c>
      <c r="B196" s="10" t="s">
        <v>434</v>
      </c>
      <c r="C196" s="11" t="s">
        <v>54</v>
      </c>
      <c r="D196" s="11" t="s">
        <v>398</v>
      </c>
      <c r="E196" s="76">
        <f>VLOOKUP(A196,'Tabela Odontolife'!$A$6:$E$237,4,FALSE)</f>
        <v>709</v>
      </c>
      <c r="F196" s="12">
        <f t="shared" si="12"/>
        <v>212.7</v>
      </c>
      <c r="G196" s="20" t="e">
        <f t="shared" si="13"/>
        <v>#REF!</v>
      </c>
      <c r="H196" s="13">
        <v>1438</v>
      </c>
      <c r="I196" s="14">
        <f t="shared" si="14"/>
        <v>215.7</v>
      </c>
      <c r="J196" s="15">
        <f t="shared" si="15"/>
        <v>258.83999999999997</v>
      </c>
      <c r="K196" s="5"/>
    </row>
    <row r="197" spans="1:11" s="4" customFormat="1" ht="26.1" customHeight="1" x14ac:dyDescent="0.3">
      <c r="A197" s="9" t="s">
        <v>435</v>
      </c>
      <c r="B197" s="10" t="s">
        <v>436</v>
      </c>
      <c r="C197" s="11" t="s">
        <v>54</v>
      </c>
      <c r="D197" s="11" t="s">
        <v>398</v>
      </c>
      <c r="E197" s="76">
        <f>VLOOKUP(A197,'Tabela Odontolife'!$A$6:$E$237,4,FALSE)</f>
        <v>847</v>
      </c>
      <c r="F197" s="12">
        <f t="shared" si="12"/>
        <v>254.1</v>
      </c>
      <c r="G197" s="20" t="e">
        <f t="shared" si="13"/>
        <v>#REF!</v>
      </c>
      <c r="H197" s="13">
        <v>1680</v>
      </c>
      <c r="I197" s="14">
        <f t="shared" si="14"/>
        <v>252</v>
      </c>
      <c r="J197" s="15">
        <f t="shared" si="15"/>
        <v>302.39999999999998</v>
      </c>
      <c r="K197" s="5"/>
    </row>
    <row r="198" spans="1:11" s="4" customFormat="1" ht="26.1" customHeight="1" x14ac:dyDescent="0.3">
      <c r="A198" s="9" t="s">
        <v>437</v>
      </c>
      <c r="B198" s="10" t="s">
        <v>438</v>
      </c>
      <c r="C198" s="11" t="s">
        <v>54</v>
      </c>
      <c r="D198" s="11" t="s">
        <v>398</v>
      </c>
      <c r="E198" s="76">
        <f>VLOOKUP(A198,'Tabela Odontolife'!$A$6:$E$237,4,FALSE)</f>
        <v>134</v>
      </c>
      <c r="F198" s="12">
        <f t="shared" si="12"/>
        <v>40.199999999999996</v>
      </c>
      <c r="G198" s="20" t="e">
        <f t="shared" si="13"/>
        <v>#REF!</v>
      </c>
      <c r="H198" s="13">
        <v>277</v>
      </c>
      <c r="I198" s="14">
        <f t="shared" si="14"/>
        <v>41.55</v>
      </c>
      <c r="J198" s="15">
        <f t="shared" si="15"/>
        <v>49.86</v>
      </c>
      <c r="K198" s="5"/>
    </row>
    <row r="199" spans="1:11" s="4" customFormat="1" ht="26.1" customHeight="1" x14ac:dyDescent="0.3">
      <c r="A199" s="9" t="s">
        <v>439</v>
      </c>
      <c r="B199" s="10" t="s">
        <v>440</v>
      </c>
      <c r="C199" s="11" t="s">
        <v>54</v>
      </c>
      <c r="D199" s="11" t="s">
        <v>398</v>
      </c>
      <c r="E199" s="76">
        <f>VLOOKUP(A199,'Tabela Odontolife'!$A$6:$E$237,4,FALSE)</f>
        <v>299</v>
      </c>
      <c r="F199" s="12">
        <f t="shared" si="12"/>
        <v>89.7</v>
      </c>
      <c r="G199" s="20" t="e">
        <f t="shared" si="13"/>
        <v>#REF!</v>
      </c>
      <c r="H199" s="13">
        <v>632</v>
      </c>
      <c r="I199" s="14">
        <f t="shared" si="14"/>
        <v>94.8</v>
      </c>
      <c r="J199" s="15">
        <f t="shared" si="15"/>
        <v>113.75999999999999</v>
      </c>
      <c r="K199" s="5"/>
    </row>
    <row r="200" spans="1:11" s="4" customFormat="1" ht="26.1" customHeight="1" x14ac:dyDescent="0.3">
      <c r="A200" s="9" t="s">
        <v>441</v>
      </c>
      <c r="B200" s="10" t="s">
        <v>442</v>
      </c>
      <c r="C200" s="11" t="s">
        <v>95</v>
      </c>
      <c r="D200" s="11" t="s">
        <v>398</v>
      </c>
      <c r="E200" s="76">
        <f>VLOOKUP(A200,'Tabela Odontolife'!$A$6:$E$237,4,FALSE)</f>
        <v>672</v>
      </c>
      <c r="F200" s="12">
        <f t="shared" si="12"/>
        <v>201.6</v>
      </c>
      <c r="G200" s="20" t="e">
        <f t="shared" si="13"/>
        <v>#REF!</v>
      </c>
      <c r="H200" s="13">
        <v>1366</v>
      </c>
      <c r="I200" s="14">
        <f t="shared" si="14"/>
        <v>204.9</v>
      </c>
      <c r="J200" s="15">
        <f t="shared" si="15"/>
        <v>245.88</v>
      </c>
      <c r="K200" s="5"/>
    </row>
    <row r="201" spans="1:11" s="4" customFormat="1" ht="26.1" customHeight="1" x14ac:dyDescent="0.3">
      <c r="A201" s="9" t="s">
        <v>443</v>
      </c>
      <c r="B201" s="10" t="s">
        <v>444</v>
      </c>
      <c r="C201" s="11" t="s">
        <v>95</v>
      </c>
      <c r="D201" s="11" t="s">
        <v>398</v>
      </c>
      <c r="E201" s="76">
        <f>VLOOKUP(A201,'Tabela Odontolife'!$A$6:$E$237,4,FALSE)</f>
        <v>672</v>
      </c>
      <c r="F201" s="12">
        <f t="shared" si="12"/>
        <v>201.6</v>
      </c>
      <c r="G201" s="20" t="e">
        <f t="shared" si="13"/>
        <v>#REF!</v>
      </c>
      <c r="H201" s="13">
        <v>1366</v>
      </c>
      <c r="I201" s="14">
        <f t="shared" si="14"/>
        <v>204.9</v>
      </c>
      <c r="J201" s="15">
        <f t="shared" si="15"/>
        <v>245.88</v>
      </c>
      <c r="K201" s="5"/>
    </row>
    <row r="202" spans="1:11" s="4" customFormat="1" ht="26.1" customHeight="1" x14ac:dyDescent="0.3">
      <c r="A202" s="9" t="s">
        <v>445</v>
      </c>
      <c r="B202" s="10" t="s">
        <v>446</v>
      </c>
      <c r="C202" s="11" t="s">
        <v>37</v>
      </c>
      <c r="D202" s="11" t="s">
        <v>398</v>
      </c>
      <c r="E202" s="76">
        <f>VLOOKUP(A202,'Tabela Odontolife'!$A$6:$E$237,4,FALSE)</f>
        <v>733</v>
      </c>
      <c r="F202" s="12">
        <f t="shared" si="12"/>
        <v>219.9</v>
      </c>
      <c r="G202" s="20" t="e">
        <f t="shared" si="13"/>
        <v>#REF!</v>
      </c>
      <c r="H202" s="13">
        <v>1451</v>
      </c>
      <c r="I202" s="14">
        <f t="shared" si="14"/>
        <v>217.65</v>
      </c>
      <c r="J202" s="15">
        <f t="shared" si="15"/>
        <v>261.18</v>
      </c>
      <c r="K202" s="5"/>
    </row>
    <row r="203" spans="1:11" s="4" customFormat="1" ht="26.1" customHeight="1" x14ac:dyDescent="0.3">
      <c r="A203" s="9" t="s">
        <v>447</v>
      </c>
      <c r="B203" s="10" t="s">
        <v>448</v>
      </c>
      <c r="C203" s="11" t="s">
        <v>54</v>
      </c>
      <c r="D203" s="11" t="s">
        <v>398</v>
      </c>
      <c r="E203" s="76">
        <f>VLOOKUP(A203,'Tabela Odontolife'!$A$6:$E$237,4,FALSE)</f>
        <v>251</v>
      </c>
      <c r="F203" s="12">
        <f t="shared" si="12"/>
        <v>75.3</v>
      </c>
      <c r="G203" s="20" t="e">
        <f t="shared" si="13"/>
        <v>#REF!</v>
      </c>
      <c r="H203" s="13">
        <v>540</v>
      </c>
      <c r="I203" s="14">
        <f t="shared" si="14"/>
        <v>81</v>
      </c>
      <c r="J203" s="15">
        <f t="shared" si="15"/>
        <v>97.2</v>
      </c>
      <c r="K203" s="5"/>
    </row>
    <row r="204" spans="1:11" s="4" customFormat="1" ht="26.1" customHeight="1" x14ac:dyDescent="0.3">
      <c r="A204" s="9" t="s">
        <v>449</v>
      </c>
      <c r="B204" s="10" t="s">
        <v>450</v>
      </c>
      <c r="C204" s="11" t="s">
        <v>54</v>
      </c>
      <c r="D204" s="11" t="s">
        <v>398</v>
      </c>
      <c r="E204" s="76">
        <f>VLOOKUP(A204,'Tabela Odontolife'!$A$6:$E$237,4,FALSE)</f>
        <v>882</v>
      </c>
      <c r="F204" s="12">
        <f t="shared" si="12"/>
        <v>264.59999999999997</v>
      </c>
      <c r="G204" s="20" t="e">
        <f t="shared" si="13"/>
        <v>#REF!</v>
      </c>
      <c r="H204" s="13">
        <v>1907</v>
      </c>
      <c r="I204" s="14">
        <f t="shared" si="14"/>
        <v>286.05</v>
      </c>
      <c r="J204" s="15">
        <f t="shared" si="15"/>
        <v>343.26</v>
      </c>
      <c r="K204" s="5"/>
    </row>
    <row r="205" spans="1:11" s="4" customFormat="1" ht="26.1" customHeight="1" x14ac:dyDescent="0.3">
      <c r="A205" s="9" t="s">
        <v>451</v>
      </c>
      <c r="B205" s="10" t="s">
        <v>452</v>
      </c>
      <c r="C205" s="11" t="s">
        <v>54</v>
      </c>
      <c r="D205" s="11" t="s">
        <v>398</v>
      </c>
      <c r="E205" s="76">
        <f>VLOOKUP(A205,'Tabela Odontolife'!$A$6:$E$237,4,FALSE)</f>
        <v>2964</v>
      </c>
      <c r="F205" s="12">
        <f t="shared" si="12"/>
        <v>889.19999999999993</v>
      </c>
      <c r="G205" s="20" t="e">
        <f t="shared" si="13"/>
        <v>#REF!</v>
      </c>
      <c r="H205" s="13">
        <v>6409</v>
      </c>
      <c r="I205" s="14">
        <f t="shared" si="14"/>
        <v>961.34999999999991</v>
      </c>
      <c r="J205" s="15">
        <f t="shared" si="15"/>
        <v>1153.6199999999999</v>
      </c>
      <c r="K205" s="5"/>
    </row>
    <row r="206" spans="1:11" s="4" customFormat="1" ht="26.1" customHeight="1" x14ac:dyDescent="0.3">
      <c r="A206" s="9" t="s">
        <v>453</v>
      </c>
      <c r="B206" s="10" t="s">
        <v>454</v>
      </c>
      <c r="C206" s="11" t="s">
        <v>54</v>
      </c>
      <c r="D206" s="11" t="s">
        <v>398</v>
      </c>
      <c r="E206" s="76">
        <f>VLOOKUP(A206,'Tabela Odontolife'!$A$6:$E$237,4,FALSE)</f>
        <v>1471</v>
      </c>
      <c r="F206" s="12">
        <f t="shared" si="12"/>
        <v>441.3</v>
      </c>
      <c r="G206" s="20" t="e">
        <f t="shared" si="13"/>
        <v>#REF!</v>
      </c>
      <c r="H206" s="13">
        <v>3170</v>
      </c>
      <c r="I206" s="14">
        <f t="shared" si="14"/>
        <v>475.5</v>
      </c>
      <c r="J206" s="15">
        <f t="shared" si="15"/>
        <v>570.6</v>
      </c>
      <c r="K206" s="5"/>
    </row>
    <row r="207" spans="1:11" s="4" customFormat="1" ht="26.1" customHeight="1" x14ac:dyDescent="0.3">
      <c r="A207" s="9" t="s">
        <v>455</v>
      </c>
      <c r="B207" s="10" t="s">
        <v>456</v>
      </c>
      <c r="C207" s="11" t="s">
        <v>54</v>
      </c>
      <c r="D207" s="11" t="s">
        <v>398</v>
      </c>
      <c r="E207" s="76">
        <f>VLOOKUP(A207,'Tabela Odontolife'!$A$6:$E$237,4,FALSE)</f>
        <v>866</v>
      </c>
      <c r="F207" s="12">
        <f t="shared" si="12"/>
        <v>259.8</v>
      </c>
      <c r="G207" s="20" t="e">
        <f t="shared" si="13"/>
        <v>#REF!</v>
      </c>
      <c r="H207" s="13">
        <v>1881</v>
      </c>
      <c r="I207" s="14">
        <f t="shared" si="14"/>
        <v>282.14999999999998</v>
      </c>
      <c r="J207" s="15">
        <f t="shared" si="15"/>
        <v>338.58</v>
      </c>
      <c r="K207" s="5"/>
    </row>
    <row r="208" spans="1:11" s="4" customFormat="1" ht="26.1" customHeight="1" x14ac:dyDescent="0.3">
      <c r="A208" s="9" t="s">
        <v>457</v>
      </c>
      <c r="B208" s="10" t="s">
        <v>458</v>
      </c>
      <c r="C208" s="11" t="s">
        <v>54</v>
      </c>
      <c r="D208" s="11" t="s">
        <v>398</v>
      </c>
      <c r="E208" s="76">
        <f>VLOOKUP(A208,'Tabela Odontolife'!$A$6:$E$237,4,FALSE)</f>
        <v>1728</v>
      </c>
      <c r="F208" s="12">
        <f t="shared" si="12"/>
        <v>518.4</v>
      </c>
      <c r="G208" s="20" t="e">
        <f t="shared" si="13"/>
        <v>#REF!</v>
      </c>
      <c r="H208" s="13">
        <v>3505</v>
      </c>
      <c r="I208" s="14">
        <f t="shared" si="14"/>
        <v>525.75</v>
      </c>
      <c r="J208" s="15">
        <f t="shared" si="15"/>
        <v>630.9</v>
      </c>
      <c r="K208" s="5"/>
    </row>
    <row r="209" spans="1:11" s="4" customFormat="1" ht="26.1" customHeight="1" x14ac:dyDescent="0.3">
      <c r="A209" s="9" t="s">
        <v>459</v>
      </c>
      <c r="B209" s="10" t="s">
        <v>460</v>
      </c>
      <c r="C209" s="11" t="s">
        <v>95</v>
      </c>
      <c r="D209" s="11" t="s">
        <v>398</v>
      </c>
      <c r="E209" s="76">
        <f>VLOOKUP(A209,'Tabela Odontolife'!$A$6:$E$237,4,FALSE)</f>
        <v>555</v>
      </c>
      <c r="F209" s="12">
        <f t="shared" si="12"/>
        <v>166.5</v>
      </c>
      <c r="G209" s="20" t="e">
        <f t="shared" si="13"/>
        <v>#REF!</v>
      </c>
      <c r="H209" s="13">
        <v>1195</v>
      </c>
      <c r="I209" s="14">
        <f t="shared" si="14"/>
        <v>179.25</v>
      </c>
      <c r="J209" s="15">
        <f t="shared" si="15"/>
        <v>215.1</v>
      </c>
      <c r="K209" s="5"/>
    </row>
    <row r="210" spans="1:11" s="4" customFormat="1" ht="26.1" customHeight="1" x14ac:dyDescent="0.3">
      <c r="A210" s="9" t="s">
        <v>461</v>
      </c>
      <c r="B210" s="10" t="s">
        <v>462</v>
      </c>
      <c r="C210" s="11" t="s">
        <v>95</v>
      </c>
      <c r="D210" s="11" t="s">
        <v>398</v>
      </c>
      <c r="E210" s="76">
        <f>VLOOKUP(A210,'Tabela Odontolife'!$A$6:$E$237,4,FALSE)</f>
        <v>1698</v>
      </c>
      <c r="F210" s="12">
        <f t="shared" si="12"/>
        <v>509.4</v>
      </c>
      <c r="G210" s="20" t="e">
        <f t="shared" si="13"/>
        <v>#REF!</v>
      </c>
      <c r="H210" s="13">
        <v>3669</v>
      </c>
      <c r="I210" s="14">
        <f t="shared" si="14"/>
        <v>550.35</v>
      </c>
      <c r="J210" s="15">
        <f t="shared" si="15"/>
        <v>660.42</v>
      </c>
      <c r="K210" s="5"/>
    </row>
    <row r="211" spans="1:11" s="4" customFormat="1" ht="26.1" customHeight="1" x14ac:dyDescent="0.3">
      <c r="A211" s="9" t="s">
        <v>463</v>
      </c>
      <c r="B211" s="10" t="s">
        <v>464</v>
      </c>
      <c r="C211" s="11" t="s">
        <v>95</v>
      </c>
      <c r="D211" s="11" t="s">
        <v>398</v>
      </c>
      <c r="E211" s="76">
        <f>VLOOKUP(A211,'Tabela Odontolife'!$A$6:$E$237,4,FALSE)</f>
        <v>2492</v>
      </c>
      <c r="F211" s="12">
        <f t="shared" si="12"/>
        <v>747.6</v>
      </c>
      <c r="G211" s="20" t="e">
        <f t="shared" si="13"/>
        <v>#REF!</v>
      </c>
      <c r="H211" s="13">
        <v>5392</v>
      </c>
      <c r="I211" s="14">
        <f t="shared" si="14"/>
        <v>808.8</v>
      </c>
      <c r="J211" s="15">
        <f t="shared" si="15"/>
        <v>970.56</v>
      </c>
      <c r="K211" s="5"/>
    </row>
    <row r="212" spans="1:11" s="4" customFormat="1" ht="26.1" customHeight="1" x14ac:dyDescent="0.3">
      <c r="A212" s="9" t="s">
        <v>465</v>
      </c>
      <c r="B212" s="10" t="s">
        <v>466</v>
      </c>
      <c r="C212" s="11" t="s">
        <v>95</v>
      </c>
      <c r="D212" s="11" t="s">
        <v>398</v>
      </c>
      <c r="E212" s="76">
        <f>VLOOKUP(A212,'Tabela Odontolife'!$A$6:$E$237,4,FALSE)</f>
        <v>1578</v>
      </c>
      <c r="F212" s="12">
        <f t="shared" si="12"/>
        <v>473.4</v>
      </c>
      <c r="G212" s="20" t="e">
        <f t="shared" si="13"/>
        <v>#REF!</v>
      </c>
      <c r="H212" s="13">
        <v>3421</v>
      </c>
      <c r="I212" s="14">
        <f t="shared" si="14"/>
        <v>513.15</v>
      </c>
      <c r="J212" s="15">
        <f t="shared" si="15"/>
        <v>615.78</v>
      </c>
      <c r="K212" s="5"/>
    </row>
    <row r="213" spans="1:11" s="4" customFormat="1" ht="26.1" customHeight="1" x14ac:dyDescent="0.3">
      <c r="A213" s="9" t="s">
        <v>467</v>
      </c>
      <c r="B213" s="10" t="s">
        <v>468</v>
      </c>
      <c r="C213" s="11" t="s">
        <v>95</v>
      </c>
      <c r="D213" s="11" t="s">
        <v>398</v>
      </c>
      <c r="E213" s="76">
        <f>VLOOKUP(A213,'Tabela Odontolife'!$A$6:$E$237,4,FALSE)</f>
        <v>1277</v>
      </c>
      <c r="F213" s="12">
        <f t="shared" si="12"/>
        <v>383.09999999999997</v>
      </c>
      <c r="G213" s="20" t="e">
        <f t="shared" si="13"/>
        <v>#REF!</v>
      </c>
      <c r="H213" s="13">
        <v>2763</v>
      </c>
      <c r="I213" s="14">
        <f t="shared" si="14"/>
        <v>414.45</v>
      </c>
      <c r="J213" s="15">
        <f t="shared" si="15"/>
        <v>497.34</v>
      </c>
      <c r="K213" s="5"/>
    </row>
    <row r="214" spans="1:11" s="4" customFormat="1" ht="26.1" customHeight="1" x14ac:dyDescent="0.3">
      <c r="A214" s="9" t="s">
        <v>469</v>
      </c>
      <c r="B214" s="10" t="s">
        <v>470</v>
      </c>
      <c r="C214" s="11" t="s">
        <v>95</v>
      </c>
      <c r="D214" s="11" t="s">
        <v>398</v>
      </c>
      <c r="E214" s="76">
        <f>VLOOKUP(A214,'Tabela Odontolife'!$A$6:$E$237,4,FALSE)</f>
        <v>1578</v>
      </c>
      <c r="F214" s="12">
        <f t="shared" si="12"/>
        <v>473.4</v>
      </c>
      <c r="G214" s="20" t="e">
        <f t="shared" si="13"/>
        <v>#REF!</v>
      </c>
      <c r="H214" s="13">
        <v>3421</v>
      </c>
      <c r="I214" s="14">
        <f t="shared" si="14"/>
        <v>513.15</v>
      </c>
      <c r="J214" s="15">
        <f t="shared" si="15"/>
        <v>615.78</v>
      </c>
      <c r="K214" s="5"/>
    </row>
    <row r="215" spans="1:11" s="4" customFormat="1" ht="26.1" customHeight="1" x14ac:dyDescent="0.3">
      <c r="A215" s="9" t="s">
        <v>471</v>
      </c>
      <c r="B215" s="10" t="s">
        <v>472</v>
      </c>
      <c r="C215" s="11" t="s">
        <v>95</v>
      </c>
      <c r="D215" s="11" t="s">
        <v>398</v>
      </c>
      <c r="E215" s="76">
        <f>VLOOKUP(A215,'Tabela Odontolife'!$A$6:$E$237,4,FALSE)</f>
        <v>364</v>
      </c>
      <c r="F215" s="12">
        <f t="shared" si="12"/>
        <v>109.2</v>
      </c>
      <c r="G215" s="20" t="e">
        <f t="shared" si="13"/>
        <v>#REF!</v>
      </c>
      <c r="H215" s="13">
        <v>784</v>
      </c>
      <c r="I215" s="14">
        <f t="shared" si="14"/>
        <v>117.6</v>
      </c>
      <c r="J215" s="15">
        <f t="shared" si="15"/>
        <v>141.12</v>
      </c>
      <c r="K215" s="5"/>
    </row>
    <row r="216" spans="1:11" s="4" customFormat="1" ht="26.1" customHeight="1" x14ac:dyDescent="0.3">
      <c r="A216" s="9" t="s">
        <v>473</v>
      </c>
      <c r="B216" s="10" t="s">
        <v>474</v>
      </c>
      <c r="C216" s="11" t="s">
        <v>95</v>
      </c>
      <c r="D216" s="11" t="s">
        <v>398</v>
      </c>
      <c r="E216" s="76">
        <f>VLOOKUP(A216,'Tabela Odontolife'!$A$6:$E$237,4,FALSE)</f>
        <v>364</v>
      </c>
      <c r="F216" s="12">
        <f t="shared" si="12"/>
        <v>109.2</v>
      </c>
      <c r="G216" s="20" t="e">
        <f t="shared" si="13"/>
        <v>#REF!</v>
      </c>
      <c r="H216" s="13">
        <v>1401</v>
      </c>
      <c r="I216" s="14">
        <f t="shared" si="14"/>
        <v>210.15</v>
      </c>
      <c r="J216" s="15">
        <f t="shared" si="15"/>
        <v>252.17999999999998</v>
      </c>
      <c r="K216" s="5"/>
    </row>
    <row r="217" spans="1:11" s="4" customFormat="1" ht="26.1" customHeight="1" x14ac:dyDescent="0.3">
      <c r="A217" s="9" t="s">
        <v>475</v>
      </c>
      <c r="B217" s="10" t="s">
        <v>476</v>
      </c>
      <c r="C217" s="11" t="s">
        <v>54</v>
      </c>
      <c r="D217" s="11" t="s">
        <v>398</v>
      </c>
      <c r="E217" s="76">
        <f>VLOOKUP(A217,'Tabela Odontolife'!$A$6:$E$237,4,FALSE)</f>
        <v>1554</v>
      </c>
      <c r="F217" s="12">
        <f t="shared" si="12"/>
        <v>466.2</v>
      </c>
      <c r="G217" s="20" t="e">
        <f t="shared" si="13"/>
        <v>#REF!</v>
      </c>
      <c r="H217" s="13">
        <v>3358</v>
      </c>
      <c r="I217" s="14">
        <f t="shared" si="14"/>
        <v>503.7</v>
      </c>
      <c r="J217" s="15">
        <f t="shared" si="15"/>
        <v>604.43999999999994</v>
      </c>
      <c r="K217" s="5"/>
    </row>
    <row r="218" spans="1:11" s="4" customFormat="1" ht="26.1" customHeight="1" x14ac:dyDescent="0.3">
      <c r="A218" s="9" t="s">
        <v>477</v>
      </c>
      <c r="B218" s="10" t="s">
        <v>478</v>
      </c>
      <c r="C218" s="11" t="s">
        <v>54</v>
      </c>
      <c r="D218" s="11" t="s">
        <v>398</v>
      </c>
      <c r="E218" s="76">
        <f>VLOOKUP(A218,'Tabela Odontolife'!$A$6:$E$237,4,FALSE)</f>
        <v>1554</v>
      </c>
      <c r="F218" s="12">
        <f t="shared" si="12"/>
        <v>466.2</v>
      </c>
      <c r="G218" s="20" t="e">
        <f t="shared" si="13"/>
        <v>#REF!</v>
      </c>
      <c r="H218" s="13">
        <v>3358</v>
      </c>
      <c r="I218" s="14">
        <f t="shared" si="14"/>
        <v>503.7</v>
      </c>
      <c r="J218" s="15">
        <f t="shared" si="15"/>
        <v>604.43999999999994</v>
      </c>
      <c r="K218" s="5"/>
    </row>
    <row r="219" spans="1:11" s="4" customFormat="1" ht="26.1" customHeight="1" x14ac:dyDescent="0.3">
      <c r="A219" s="9" t="s">
        <v>479</v>
      </c>
      <c r="B219" s="10" t="s">
        <v>480</v>
      </c>
      <c r="C219" s="11" t="s">
        <v>54</v>
      </c>
      <c r="D219" s="11" t="s">
        <v>398</v>
      </c>
      <c r="E219" s="76">
        <f>VLOOKUP(A219,'Tabela Odontolife'!$A$6:$E$237,4,FALSE)</f>
        <v>761</v>
      </c>
      <c r="F219" s="12">
        <f t="shared" si="12"/>
        <v>228.29999999999998</v>
      </c>
      <c r="G219" s="20" t="e">
        <f t="shared" si="13"/>
        <v>#REF!</v>
      </c>
      <c r="H219" s="13">
        <v>1640</v>
      </c>
      <c r="I219" s="14">
        <f t="shared" si="14"/>
        <v>246</v>
      </c>
      <c r="J219" s="15">
        <f t="shared" si="15"/>
        <v>295.2</v>
      </c>
      <c r="K219" s="5"/>
    </row>
    <row r="220" spans="1:11" s="4" customFormat="1" ht="26.1" customHeight="1" x14ac:dyDescent="0.3">
      <c r="A220" s="9" t="s">
        <v>481</v>
      </c>
      <c r="B220" s="10" t="s">
        <v>482</v>
      </c>
      <c r="C220" s="11" t="s">
        <v>54</v>
      </c>
      <c r="D220" s="11" t="s">
        <v>398</v>
      </c>
      <c r="E220" s="76">
        <f>VLOOKUP(A220,'Tabela Odontolife'!$A$6:$E$237,4,FALSE)</f>
        <v>761</v>
      </c>
      <c r="F220" s="12">
        <f t="shared" si="12"/>
        <v>228.29999999999998</v>
      </c>
      <c r="G220" s="20" t="e">
        <f t="shared" si="13"/>
        <v>#REF!</v>
      </c>
      <c r="H220" s="13">
        <v>1640</v>
      </c>
      <c r="I220" s="14">
        <f t="shared" si="14"/>
        <v>246</v>
      </c>
      <c r="J220" s="15">
        <f t="shared" si="15"/>
        <v>295.2</v>
      </c>
      <c r="K220" s="5"/>
    </row>
    <row r="221" spans="1:11" s="4" customFormat="1" ht="26.1" customHeight="1" x14ac:dyDescent="0.3">
      <c r="A221" s="9" t="s">
        <v>483</v>
      </c>
      <c r="B221" s="10" t="s">
        <v>484</v>
      </c>
      <c r="C221" s="11" t="s">
        <v>54</v>
      </c>
      <c r="D221" s="11" t="s">
        <v>398</v>
      </c>
      <c r="E221" s="76">
        <f>VLOOKUP(A221,'Tabela Odontolife'!$A$6:$E$237,4,FALSE)</f>
        <v>472</v>
      </c>
      <c r="F221" s="12">
        <f t="shared" si="12"/>
        <v>141.6</v>
      </c>
      <c r="G221" s="20" t="e">
        <f t="shared" si="13"/>
        <v>#REF!</v>
      </c>
      <c r="H221" s="13">
        <v>1046</v>
      </c>
      <c r="I221" s="14">
        <f t="shared" si="14"/>
        <v>156.9</v>
      </c>
      <c r="J221" s="15">
        <f t="shared" si="15"/>
        <v>188.28</v>
      </c>
      <c r="K221" s="5"/>
    </row>
    <row r="222" spans="1:11" s="4" customFormat="1" ht="26.1" customHeight="1" x14ac:dyDescent="0.3">
      <c r="A222" s="9" t="s">
        <v>485</v>
      </c>
      <c r="B222" s="10" t="s">
        <v>486</v>
      </c>
      <c r="C222" s="11" t="s">
        <v>54</v>
      </c>
      <c r="D222" s="11" t="s">
        <v>398</v>
      </c>
      <c r="E222" s="76">
        <f>VLOOKUP(A222,'Tabela Odontolife'!$A$6:$E$237,4,FALSE)</f>
        <v>358</v>
      </c>
      <c r="F222" s="12">
        <f t="shared" si="12"/>
        <v>107.39999999999999</v>
      </c>
      <c r="G222" s="20" t="e">
        <f t="shared" si="13"/>
        <v>#REF!</v>
      </c>
      <c r="H222" s="13">
        <v>730</v>
      </c>
      <c r="I222" s="14">
        <f t="shared" si="14"/>
        <v>109.5</v>
      </c>
      <c r="J222" s="15">
        <f t="shared" si="15"/>
        <v>131.4</v>
      </c>
      <c r="K222" s="5"/>
    </row>
    <row r="223" spans="1:11" s="4" customFormat="1" ht="26.1" customHeight="1" x14ac:dyDescent="0.3">
      <c r="A223" s="16" t="s">
        <v>487</v>
      </c>
      <c r="B223" s="17" t="s">
        <v>488</v>
      </c>
      <c r="C223" s="18" t="s">
        <v>37</v>
      </c>
      <c r="D223" s="18" t="s">
        <v>489</v>
      </c>
      <c r="E223" s="76">
        <f>VLOOKUP(A223,'Tabela Odontolife'!$A$6:$E$237,4,FALSE)</f>
        <v>260</v>
      </c>
      <c r="F223" s="12">
        <f t="shared" si="12"/>
        <v>78</v>
      </c>
      <c r="G223" s="20" t="e">
        <f t="shared" si="13"/>
        <v>#REF!</v>
      </c>
      <c r="H223" s="19">
        <v>530</v>
      </c>
      <c r="I223" s="14">
        <f t="shared" si="14"/>
        <v>79.5</v>
      </c>
      <c r="J223" s="15">
        <f t="shared" si="15"/>
        <v>95.399999999999991</v>
      </c>
      <c r="K223" s="5"/>
    </row>
  </sheetData>
  <autoFilter ref="A1:J223" xr:uid="{00000000-0009-0000-0000-000004000000}"/>
  <printOptions horizontalCentered="1"/>
  <pageMargins left="0.25" right="0.25" top="0.75" bottom="0.75" header="0.3" footer="0.3"/>
  <pageSetup paperSize="9" scale="68" firstPageNumber="0" fitToHeight="0"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7</vt:i4>
      </vt:variant>
    </vt:vector>
  </HeadingPairs>
  <TitlesOfParts>
    <vt:vector size="12" baseType="lpstr">
      <vt:lpstr>Solicitação Proposta</vt:lpstr>
      <vt:lpstr>Análise</vt:lpstr>
      <vt:lpstr>Cabeçalho</vt:lpstr>
      <vt:lpstr>Tabela Odontolife</vt:lpstr>
      <vt:lpstr>Odontolife x DentalUni</vt:lpstr>
      <vt:lpstr>Análise!Area_de_impressao</vt:lpstr>
      <vt:lpstr>Cabeçalho!Area_de_impressao</vt:lpstr>
      <vt:lpstr>'Odontolife x DentalUni'!Area_de_impressao</vt:lpstr>
      <vt:lpstr>'Solicitação Proposta'!Area_de_impressao</vt:lpstr>
      <vt:lpstr>'Tabela Odontolife'!Area_de_impressao</vt:lpstr>
      <vt:lpstr>'Odontolife x DentalUni'!Titulos_de_impressao</vt:lpstr>
      <vt:lpstr>'Tabela Odontolife'!Titulos_de_impressao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Edney Matias</dc:creator>
  <cp:lastModifiedBy>Tatiele Manchini</cp:lastModifiedBy>
  <cp:lastPrinted>2019-02-22T19:47:15Z</cp:lastPrinted>
  <dcterms:created xsi:type="dcterms:W3CDTF">2015-07-17T20:56:33Z</dcterms:created>
  <dcterms:modified xsi:type="dcterms:W3CDTF">2023-04-25T18:47:07Z</dcterms:modified>
</cp:coreProperties>
</file>