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fileSharing readOnlyRecommended="1"/>
  <workbookPr defaultThemeVersion="166925"/>
  <mc:AlternateContent xmlns:mc="http://schemas.openxmlformats.org/markup-compatibility/2006">
    <mc:Choice Requires="x15">
      <x15ac:absPath xmlns:x15ac="http://schemas.microsoft.com/office/spreadsheetml/2010/11/ac" url="C:\Users\Administrativo\Desktop\TABELAS CONVÊNIOS\"/>
    </mc:Choice>
  </mc:AlternateContent>
  <xr:revisionPtr revIDLastSave="0" documentId="8_{6AFB7300-D977-49E1-84CA-4EEA28719D50}" xr6:coauthVersionLast="47" xr6:coauthVersionMax="47" xr10:uidLastSave="{00000000-0000-0000-0000-000000000000}"/>
  <workbookProtection workbookAlgorithmName="SHA-512" workbookHashValue="RbhgeNtgKREBabQB94FQjlix1ja3/4BlnmCTpuZAKDPhS7CPVHmtVtJXHDxMb7uT7E5JzWthokcEewvcHUsr7g==" workbookSaltValue="V/QEM5DgImwhk7v6J+9wkg==" workbookSpinCount="100000" lockStructure="1"/>
  <bookViews>
    <workbookView xWindow="-120" yWindow="-120" windowWidth="29040" windowHeight="158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 i="1" l="1"/>
  <c r="F24" i="1"/>
  <c r="F31" i="1"/>
  <c r="F51" i="1"/>
  <c r="F52" i="1"/>
  <c r="F59" i="1"/>
  <c r="F61" i="1"/>
  <c r="F90" i="1"/>
  <c r="F40" i="1"/>
  <c r="F41" i="1"/>
  <c r="F63" i="1"/>
  <c r="F64" i="1"/>
  <c r="F69" i="1"/>
  <c r="F71" i="1"/>
  <c r="F72" i="1"/>
  <c r="F77" i="1"/>
  <c r="F79" i="1"/>
  <c r="F80" i="1"/>
  <c r="F85" i="1"/>
  <c r="F87" i="1"/>
  <c r="F88" i="1"/>
  <c r="E53" i="1"/>
  <c r="E22" i="1"/>
  <c r="F22" i="1" s="1"/>
  <c r="E54" i="1"/>
  <c r="F54" i="1" s="1"/>
  <c r="E18" i="1"/>
  <c r="F18" i="1" s="1"/>
  <c r="E19" i="1"/>
  <c r="F19" i="1" s="1"/>
  <c r="E20" i="1"/>
  <c r="F20" i="1" s="1"/>
  <c r="E21" i="1"/>
  <c r="F21" i="1" s="1"/>
  <c r="E23" i="1"/>
  <c r="E24" i="1"/>
  <c r="E25" i="1"/>
  <c r="F25" i="1" s="1"/>
  <c r="E26" i="1"/>
  <c r="F26" i="1" s="1"/>
  <c r="E27" i="1"/>
  <c r="F27" i="1" s="1"/>
  <c r="E28" i="1"/>
  <c r="F28" i="1" s="1"/>
  <c r="E29" i="1"/>
  <c r="F29" i="1" s="1"/>
  <c r="E30" i="1"/>
  <c r="F30" i="1" s="1"/>
  <c r="E31" i="1"/>
  <c r="E32" i="1"/>
  <c r="F32" i="1" s="1"/>
  <c r="E33" i="1"/>
  <c r="F33" i="1" s="1"/>
  <c r="E34" i="1"/>
  <c r="F34" i="1" s="1"/>
  <c r="E47" i="1"/>
  <c r="F47" i="1" s="1"/>
  <c r="E48" i="1"/>
  <c r="F48" i="1" s="1"/>
  <c r="E49" i="1"/>
  <c r="F49" i="1" s="1"/>
  <c r="E50" i="1"/>
  <c r="F50" i="1" s="1"/>
  <c r="E51" i="1"/>
  <c r="E52" i="1"/>
  <c r="E10" i="1"/>
  <c r="F10" i="1" s="1"/>
  <c r="E11" i="1"/>
  <c r="F11" i="1" s="1"/>
  <c r="E12" i="1"/>
  <c r="F12" i="1" s="1"/>
  <c r="E13" i="1"/>
  <c r="F13" i="1" s="1"/>
  <c r="E14" i="1"/>
  <c r="F14" i="1" s="1"/>
  <c r="E15" i="1"/>
  <c r="F15" i="1" s="1"/>
  <c r="E16" i="1"/>
  <c r="F16" i="1" s="1"/>
  <c r="E17" i="1"/>
  <c r="F17" i="1" s="1"/>
  <c r="E55" i="1"/>
  <c r="F55" i="1" s="1"/>
  <c r="E56" i="1"/>
  <c r="F56" i="1" s="1"/>
  <c r="E57" i="1"/>
  <c r="F57" i="1" s="1"/>
  <c r="E58" i="1"/>
  <c r="F58" i="1" s="1"/>
  <c r="E59" i="1"/>
  <c r="E60" i="1"/>
  <c r="F60" i="1" s="1"/>
  <c r="E61" i="1"/>
  <c r="E90" i="1"/>
  <c r="E91" i="1"/>
  <c r="F91" i="1" s="1"/>
  <c r="E35" i="1"/>
  <c r="F35" i="1" s="1"/>
  <c r="E36" i="1"/>
  <c r="F36" i="1" s="1"/>
  <c r="E37" i="1"/>
  <c r="F37" i="1" s="1"/>
  <c r="E38" i="1"/>
  <c r="F38" i="1" s="1"/>
  <c r="E39" i="1"/>
  <c r="F39" i="1" s="1"/>
  <c r="E40" i="1"/>
  <c r="E41" i="1"/>
  <c r="E42" i="1"/>
  <c r="F42" i="1" s="1"/>
  <c r="E43" i="1"/>
  <c r="F43" i="1" s="1"/>
  <c r="E44" i="1"/>
  <c r="H44" i="1" s="1"/>
  <c r="E45" i="1"/>
  <c r="F45" i="1" s="1"/>
  <c r="E46" i="1"/>
  <c r="H46" i="1" s="1"/>
  <c r="E62" i="1"/>
  <c r="F62" i="1" s="1"/>
  <c r="E63" i="1"/>
  <c r="E64" i="1"/>
  <c r="E65" i="1"/>
  <c r="F65" i="1" s="1"/>
  <c r="E66" i="1"/>
  <c r="F66" i="1" s="1"/>
  <c r="E67" i="1"/>
  <c r="F67" i="1" s="1"/>
  <c r="E68" i="1"/>
  <c r="F68" i="1" s="1"/>
  <c r="E69" i="1"/>
  <c r="E70" i="1"/>
  <c r="F70" i="1" s="1"/>
  <c r="E71" i="1"/>
  <c r="E72" i="1"/>
  <c r="E73" i="1"/>
  <c r="F73" i="1" s="1"/>
  <c r="E74" i="1"/>
  <c r="F74" i="1" s="1"/>
  <c r="E75" i="1"/>
  <c r="F75" i="1" s="1"/>
  <c r="E76" i="1"/>
  <c r="F76" i="1" s="1"/>
  <c r="E77" i="1"/>
  <c r="E78" i="1"/>
  <c r="F78" i="1" s="1"/>
  <c r="E79" i="1"/>
  <c r="E80" i="1"/>
  <c r="E81" i="1"/>
  <c r="F81" i="1" s="1"/>
  <c r="E82" i="1"/>
  <c r="F82" i="1" s="1"/>
  <c r="E83" i="1"/>
  <c r="F83" i="1" s="1"/>
  <c r="E84" i="1"/>
  <c r="F84" i="1" s="1"/>
  <c r="E85" i="1"/>
  <c r="E86" i="1"/>
  <c r="F86" i="1" s="1"/>
  <c r="E87" i="1"/>
  <c r="E88" i="1"/>
  <c r="E89" i="1"/>
  <c r="F89" i="1" s="1"/>
  <c r="D53" i="1"/>
  <c r="D22" i="1"/>
  <c r="D54" i="1"/>
  <c r="D18" i="1"/>
  <c r="D19" i="1"/>
  <c r="D20" i="1"/>
  <c r="D21" i="1"/>
  <c r="D23" i="1"/>
  <c r="D24" i="1"/>
  <c r="D25" i="1"/>
  <c r="D26" i="1"/>
  <c r="D27" i="1"/>
  <c r="D28" i="1"/>
  <c r="D29" i="1"/>
  <c r="D30" i="1"/>
  <c r="D31" i="1"/>
  <c r="D32" i="1"/>
  <c r="D33" i="1"/>
  <c r="D34" i="1"/>
  <c r="D47" i="1"/>
  <c r="D48" i="1"/>
  <c r="D49" i="1"/>
  <c r="D50" i="1"/>
  <c r="D51" i="1"/>
  <c r="D52" i="1"/>
  <c r="D10" i="1"/>
  <c r="D11" i="1"/>
  <c r="D12" i="1"/>
  <c r="D13" i="1"/>
  <c r="D14" i="1"/>
  <c r="D15" i="1"/>
  <c r="D16" i="1"/>
  <c r="D17" i="1"/>
  <c r="D55" i="1"/>
  <c r="D56" i="1"/>
  <c r="D57" i="1"/>
  <c r="D58" i="1"/>
  <c r="D59" i="1"/>
  <c r="D60" i="1"/>
  <c r="D61" i="1"/>
  <c r="D90" i="1"/>
  <c r="D91" i="1"/>
  <c r="D35" i="1"/>
  <c r="D36" i="1"/>
  <c r="D37" i="1"/>
  <c r="D38" i="1"/>
  <c r="D39" i="1"/>
  <c r="D40" i="1"/>
  <c r="D41" i="1"/>
  <c r="D42" i="1"/>
  <c r="D43" i="1"/>
  <c r="D44" i="1"/>
  <c r="D45" i="1"/>
  <c r="D46"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C53" i="1"/>
  <c r="C22" i="1"/>
  <c r="C54" i="1"/>
  <c r="C18" i="1"/>
  <c r="C19" i="1"/>
  <c r="C20" i="1"/>
  <c r="C21" i="1"/>
  <c r="C23" i="1"/>
  <c r="C24" i="1"/>
  <c r="C25" i="1"/>
  <c r="C26" i="1"/>
  <c r="C27" i="1"/>
  <c r="C28" i="1"/>
  <c r="C29" i="1"/>
  <c r="C30" i="1"/>
  <c r="C31" i="1"/>
  <c r="C32" i="1"/>
  <c r="C33" i="1"/>
  <c r="C34" i="1"/>
  <c r="C47" i="1"/>
  <c r="C48" i="1"/>
  <c r="C49" i="1"/>
  <c r="C50" i="1"/>
  <c r="C51" i="1"/>
  <c r="C52" i="1"/>
  <c r="C10" i="1"/>
  <c r="C11" i="1"/>
  <c r="C12" i="1"/>
  <c r="C13" i="1"/>
  <c r="C14" i="1"/>
  <c r="C15" i="1"/>
  <c r="C16" i="1"/>
  <c r="C17" i="1"/>
  <c r="C55" i="1"/>
  <c r="C56" i="1"/>
  <c r="C57" i="1"/>
  <c r="C58" i="1"/>
  <c r="C59" i="1"/>
  <c r="C60" i="1"/>
  <c r="C61" i="1"/>
  <c r="C90" i="1"/>
  <c r="C91" i="1"/>
  <c r="C35" i="1"/>
  <c r="C36" i="1"/>
  <c r="C37" i="1"/>
  <c r="C38" i="1"/>
  <c r="C39" i="1"/>
  <c r="C40" i="1"/>
  <c r="C41" i="1"/>
  <c r="C42" i="1"/>
  <c r="C43" i="1"/>
  <c r="C44" i="1"/>
  <c r="C45" i="1"/>
  <c r="C46"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B53" i="1"/>
  <c r="B22" i="1"/>
  <c r="B54" i="1"/>
  <c r="B18" i="1"/>
  <c r="B19" i="1"/>
  <c r="B20" i="1"/>
  <c r="B21" i="1"/>
  <c r="B23" i="1"/>
  <c r="B24" i="1"/>
  <c r="B25" i="1"/>
  <c r="B26" i="1"/>
  <c r="B27" i="1"/>
  <c r="B28" i="1"/>
  <c r="B29" i="1"/>
  <c r="B30" i="1"/>
  <c r="B31" i="1"/>
  <c r="B32" i="1"/>
  <c r="B33" i="1"/>
  <c r="B34" i="1"/>
  <c r="B47" i="1"/>
  <c r="B48" i="1"/>
  <c r="B49" i="1"/>
  <c r="B50" i="1"/>
  <c r="B51" i="1"/>
  <c r="B52" i="1"/>
  <c r="B10" i="1"/>
  <c r="B11" i="1"/>
  <c r="B12" i="1"/>
  <c r="B13" i="1"/>
  <c r="B14" i="1"/>
  <c r="B15" i="1"/>
  <c r="B16" i="1"/>
  <c r="B17" i="1"/>
  <c r="B55" i="1"/>
  <c r="B56" i="1"/>
  <c r="B57" i="1"/>
  <c r="B58" i="1"/>
  <c r="B59" i="1"/>
  <c r="B60" i="1"/>
  <c r="B61" i="1"/>
  <c r="B90" i="1"/>
  <c r="B91" i="1"/>
  <c r="B35" i="1"/>
  <c r="B36" i="1"/>
  <c r="B37" i="1"/>
  <c r="B38" i="1"/>
  <c r="B39" i="1"/>
  <c r="B40" i="1"/>
  <c r="B41" i="1"/>
  <c r="B42" i="1"/>
  <c r="B43" i="1"/>
  <c r="B44" i="1"/>
  <c r="B45" i="1"/>
  <c r="B46"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H35" i="1"/>
  <c r="H42" i="1"/>
  <c r="H43" i="1"/>
  <c r="F46" i="1" l="1"/>
  <c r="H37" i="1"/>
  <c r="H36" i="1"/>
  <c r="H45" i="1"/>
  <c r="F44" i="1"/>
  <c r="H41" i="1"/>
  <c r="H40" i="1"/>
  <c r="H39" i="1"/>
  <c r="H38" i="1"/>
  <c r="H65" i="1" l="1"/>
  <c r="H62" i="1"/>
  <c r="H64" i="1"/>
  <c r="H68" i="1"/>
  <c r="H73" i="1"/>
  <c r="H74" i="1"/>
  <c r="H76" i="1"/>
  <c r="H78" i="1"/>
  <c r="H75" i="1"/>
  <c r="H80" i="1"/>
  <c r="H81" i="1"/>
  <c r="H82" i="1"/>
  <c r="H83" i="1"/>
  <c r="H84" i="1"/>
  <c r="H79"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63" i="1" l="1"/>
  <c r="H67" i="1"/>
  <c r="H72" i="1"/>
  <c r="H71" i="1"/>
  <c r="H70" i="1"/>
  <c r="H66" i="1"/>
  <c r="H77" i="1"/>
  <c r="H69" i="1"/>
  <c r="H87" i="1"/>
  <c r="H86" i="1"/>
  <c r="H85" i="1"/>
  <c r="H88" i="1"/>
  <c r="H89" i="1"/>
  <c r="H20" i="1"/>
  <c r="H23" i="1"/>
  <c r="H91" i="1"/>
  <c r="H57" i="1"/>
  <c r="J59" i="1"/>
  <c r="H19" i="1"/>
  <c r="J29" i="1"/>
  <c r="J53" i="1"/>
  <c r="J48" i="1"/>
  <c r="J14" i="1"/>
  <c r="H16" i="1"/>
  <c r="H33" i="1"/>
  <c r="J15" i="1"/>
  <c r="J11" i="1"/>
  <c r="H60" i="1"/>
  <c r="J24" i="1"/>
  <c r="H56" i="1"/>
  <c r="J22" i="1"/>
  <c r="J28" i="1"/>
  <c r="J30" i="1"/>
  <c r="J32" i="1"/>
  <c r="J26" i="1"/>
  <c r="H49" i="1"/>
  <c r="J23" i="1"/>
  <c r="J61" i="1" l="1"/>
  <c r="J91" i="1"/>
  <c r="H22" i="1"/>
  <c r="H29" i="1"/>
  <c r="J34" i="1"/>
  <c r="J19" i="1"/>
  <c r="H61" i="1"/>
  <c r="H50" i="1"/>
  <c r="J57" i="1"/>
  <c r="H25" i="1"/>
  <c r="H54" i="1"/>
  <c r="J25" i="1"/>
  <c r="J33" i="1"/>
  <c r="J16" i="1"/>
  <c r="J49" i="1"/>
  <c r="J13" i="1"/>
  <c r="H34" i="1"/>
  <c r="H13" i="1"/>
  <c r="F53" i="1"/>
  <c r="J27" i="1"/>
  <c r="H15" i="1"/>
  <c r="J90" i="1"/>
  <c r="J12" i="1"/>
  <c r="J10" i="1"/>
  <c r="H58" i="1"/>
  <c r="H10" i="1"/>
  <c r="J18" i="1"/>
  <c r="H53" i="1"/>
  <c r="H11" i="1"/>
  <c r="H47" i="1"/>
  <c r="H32" i="1"/>
  <c r="H18" i="1"/>
  <c r="H90" i="1"/>
  <c r="H12" i="1"/>
  <c r="H30" i="1"/>
  <c r="J21" i="1"/>
  <c r="J55" i="1"/>
  <c r="H51" i="1"/>
  <c r="J54" i="1"/>
  <c r="J51" i="1"/>
  <c r="J52" i="1"/>
  <c r="H59" i="1"/>
  <c r="H28" i="1"/>
  <c r="H21" i="1"/>
  <c r="H52" i="1"/>
  <c r="H31" i="1"/>
  <c r="H26" i="1"/>
  <c r="H48" i="1"/>
  <c r="H27" i="1"/>
  <c r="J58" i="1"/>
  <c r="H24" i="1"/>
  <c r="H55" i="1"/>
  <c r="J31" i="1"/>
  <c r="J50" i="1"/>
  <c r="J56" i="1"/>
  <c r="H14" i="1"/>
  <c r="H17" i="1"/>
  <c r="J17" i="1"/>
  <c r="J60" i="1"/>
  <c r="J63" i="1" l="1"/>
  <c r="I63" i="1"/>
  <c r="I38" i="1"/>
  <c r="J38" i="1"/>
  <c r="J65" i="1"/>
  <c r="I65" i="1"/>
  <c r="J81" i="1"/>
  <c r="I81" i="1"/>
  <c r="I72" i="1"/>
  <c r="J72" i="1"/>
  <c r="J85" i="1"/>
  <c r="I85" i="1"/>
  <c r="J79" i="1"/>
  <c r="I79" i="1"/>
  <c r="J20" i="1"/>
  <c r="I20" i="1"/>
  <c r="I40" i="1"/>
  <c r="J40" i="1"/>
  <c r="I66" i="1"/>
  <c r="J66" i="1"/>
  <c r="I82" i="1"/>
  <c r="J82" i="1"/>
  <c r="J83" i="1"/>
  <c r="I83" i="1"/>
  <c r="J78" i="1"/>
  <c r="I78" i="1"/>
  <c r="I88" i="1"/>
  <c r="J88" i="1"/>
  <c r="I80" i="1"/>
  <c r="J80" i="1"/>
  <c r="J45" i="1"/>
  <c r="I45" i="1"/>
  <c r="J46" i="1"/>
  <c r="I46" i="1"/>
  <c r="J69" i="1"/>
  <c r="I69" i="1"/>
  <c r="I41" i="1"/>
  <c r="J41" i="1"/>
  <c r="J89" i="1"/>
  <c r="I89" i="1"/>
  <c r="J37" i="1"/>
  <c r="I37" i="1"/>
  <c r="I86" i="1"/>
  <c r="J86" i="1"/>
  <c r="J64" i="1"/>
  <c r="I64" i="1"/>
  <c r="I73" i="1"/>
  <c r="J73" i="1"/>
  <c r="J75" i="1"/>
  <c r="I75" i="1"/>
  <c r="J35" i="1"/>
  <c r="I35" i="1"/>
  <c r="I39" i="1"/>
  <c r="J39" i="1"/>
  <c r="J77" i="1"/>
  <c r="I77" i="1"/>
  <c r="J76" i="1"/>
  <c r="I76" i="1"/>
  <c r="J70" i="1"/>
  <c r="I70" i="1"/>
  <c r="J74" i="1"/>
  <c r="I74" i="1"/>
  <c r="J62" i="1"/>
  <c r="I62" i="1"/>
  <c r="I87" i="1"/>
  <c r="J87" i="1"/>
  <c r="J36" i="1"/>
  <c r="I36" i="1"/>
  <c r="J67" i="1"/>
  <c r="I67" i="1"/>
  <c r="I84" i="1"/>
  <c r="J84" i="1"/>
  <c r="J71" i="1"/>
  <c r="I71" i="1"/>
  <c r="I44" i="1"/>
  <c r="J44" i="1"/>
  <c r="I42" i="1"/>
  <c r="J42" i="1"/>
  <c r="J47" i="1"/>
  <c r="I47" i="1"/>
  <c r="I43" i="1"/>
  <c r="J43" i="1"/>
  <c r="J68" i="1"/>
  <c r="I68" i="1"/>
</calcChain>
</file>

<file path=xl/sharedStrings.xml><?xml version="1.0" encoding="utf-8"?>
<sst xmlns="http://schemas.openxmlformats.org/spreadsheetml/2006/main" count="964" uniqueCount="321">
  <si>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</si>
  <si>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</si>
  <si>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</si>
  <si>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</si>
  <si>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</si>
  <si>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</si>
  <si>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</si>
  <si>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</si>
  <si>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</si>
  <si>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</si>
  <si>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</si>
  <si>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</si>
  <si>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</si>
  <si>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</si>
  <si>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</si>
  <si>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</si>
  <si>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</si>
  <si>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</si>
  <si>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</si>
  <si>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</si>
  <si>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</si>
  <si>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</si>
  <si>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</si>
  <si>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</si>
  <si>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</si>
  <si>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</si>
  <si>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</si>
  <si>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</si>
  <si>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</si>
  <si>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</si>
  <si>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</si>
  <si>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</si>
  <si>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</si>
  <si>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</si>
  <si>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</si>
  <si>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</si>
  <si>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</si>
  <si>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</si>
  <si>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</si>
  <si>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</si>
  <si>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</si>
  <si>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</si>
  <si>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</si>
  <si>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</si>
  <si>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</si>
  <si>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</si>
  <si>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</si>
  <si>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</si>
  <si>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</si>
  <si>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</si>
  <si>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</si>
  <si>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</si>
  <si>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</si>
  <si>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</si>
  <si>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</si>
  <si>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</si>
  <si>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</si>
  <si>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</si>
  <si>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</si>
  <si>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</si>
  <si>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</si>
  <si>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</si>
  <si>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</si>
  <si>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</si>
  <si>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</si>
  <si>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</si>
  <si>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</si>
  <si>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</si>
  <si>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</si>
  <si>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</si>
  <si>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</si>
  <si>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</si>
  <si>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</si>
  <si>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</si>
  <si>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</si>
  <si>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</si>
  <si>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</si>
  <si>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</si>
  <si>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</si>
  <si>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</si>
  <si>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</si>
  <si>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</si>
  <si>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</si>
  <si>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</si>
  <si>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</si>
  <si>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</si>
  <si>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</si>
  <si>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</si>
  <si>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</si>
  <si>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</si>
  <si>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</si>
  <si>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</si>
  <si>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</si>
  <si>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</si>
  <si>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</si>
  <si>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</si>
  <si>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</si>
  <si>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</si>
  <si>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</si>
  <si>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</si>
  <si>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</si>
  <si>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</si>
  <si>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</si>
  <si>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</si>
  <si>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</si>
  <si>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</si>
  <si>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</si>
  <si>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</si>
  <si>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</si>
  <si>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</si>
  <si>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</si>
  <si>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</si>
  <si>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</si>
  <si>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</si>
  <si>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</si>
  <si>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</si>
  <si>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</si>
  <si>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</si>
  <si>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</si>
  <si>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</si>
  <si>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</si>
  <si>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</si>
  <si>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</si>
  <si>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</si>
  <si>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</si>
  <si>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</si>
  <si>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</si>
  <si>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</si>
  <si>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</si>
  <si>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</si>
  <si>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</si>
  <si>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</si>
  <si>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</si>
  <si>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</si>
  <si>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</si>
  <si>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</si>
  <si>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</si>
  <si>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</si>
  <si>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</si>
  <si>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</si>
  <si>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</si>
  <si>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</si>
  <si>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</si>
  <si>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</si>
  <si>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</si>
  <si>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</si>
  <si>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</si>
  <si>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</si>
  <si>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</si>
  <si>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</si>
  <si>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</si>
  <si>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</si>
  <si>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</si>
  <si>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</si>
  <si>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</si>
  <si>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</si>
  <si>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</si>
  <si>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</si>
  <si>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</si>
  <si>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</si>
  <si>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</si>
  <si>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</si>
  <si>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</si>
  <si>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</si>
  <si>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</si>
  <si>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</si>
  <si>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</si>
  <si>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</si>
  <si>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</si>
  <si>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</si>
  <si>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</si>
  <si>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</si>
  <si>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</si>
  <si>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</si>
  <si>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</si>
  <si>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</si>
  <si>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</si>
  <si>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</si>
  <si>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</si>
  <si>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</si>
  <si>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</si>
  <si>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</si>
  <si>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</si>
  <si>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</si>
  <si>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</si>
  <si>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</si>
  <si>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</si>
  <si>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</si>
  <si>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</si>
  <si>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</si>
  <si>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</si>
  <si>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</si>
  <si>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</si>
  <si>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</si>
  <si>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</si>
  <si>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</si>
  <si>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</si>
  <si>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</si>
  <si>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</si>
  <si>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</si>
  <si>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</si>
  <si>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</si>
  <si>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</si>
  <si>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</si>
  <si>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</si>
  <si>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</si>
  <si>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</si>
  <si>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</si>
  <si>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</si>
  <si>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</si>
  <si>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</si>
  <si>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</si>
  <si>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</si>
  <si>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</si>
  <si>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</si>
  <si>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</si>
  <si>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</si>
  <si>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</si>
  <si>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</si>
  <si>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</si>
  <si>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</si>
  <si>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</si>
  <si>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</si>
  <si>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</si>
  <si>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</si>
  <si>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</si>
  <si>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</si>
  <si>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</si>
  <si>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</si>
  <si>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</si>
  <si>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</si>
  <si>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</si>
  <si>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</si>
  <si>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</si>
  <si>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</si>
  <si>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</si>
  <si>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</si>
  <si>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</si>
  <si>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</si>
  <si>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</si>
  <si>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</si>
  <si>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</si>
  <si>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</si>
  <si>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</si>
  <si>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</si>
  <si>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</si>
  <si>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</si>
  <si>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</si>
  <si>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</si>
  <si>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</si>
  <si>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</si>
  <si>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</si>
  <si>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</si>
  <si>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</si>
  <si>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</si>
  <si>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</si>
  <si>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</si>
  <si>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</si>
  <si>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</si>
  <si>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</si>
  <si>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</si>
  <si>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</si>
  <si>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</si>
  <si>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</si>
  <si>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</si>
  <si>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</si>
  <si>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</si>
  <si>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</si>
  <si>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</si>
  <si>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</si>
  <si>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</si>
  <si>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</si>
  <si>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</si>
  <si>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</si>
  <si>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</si>
  <si>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</si>
  <si>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</si>
  <si>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</si>
  <si>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</si>
  <si>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</si>
  <si>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</si>
  <si>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</si>
  <si>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</si>
  <si>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</si>
  <si>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</si>
  <si>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</si>
  <si>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</si>
  <si>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</si>
  <si>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</si>
  <si>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</si>
  <si>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</si>
  <si>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</si>
  <si>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</si>
  <si>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</si>
  <si>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</si>
  <si>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</si>
  <si>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</si>
  <si>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</si>
  <si>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</si>
  <si>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</si>
  <si>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</si>
  <si>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</si>
  <si>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</si>
  <si>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</si>
  <si>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</si>
  <si>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</si>
  <si>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</si>
  <si>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ORTOPEDIA</t>
  </si>
  <si>
    <t>Arco lingual </t>
  </si>
  <si>
    <t>foto final (com aparelho/ dispositivo instalado)</t>
  </si>
  <si>
    <t>Barra transpalatina fixa</t>
  </si>
  <si>
    <t>Barra transpalatina removível</t>
  </si>
  <si>
    <t xml:space="preserve">RX inicial e foto com a placa instalada </t>
  </si>
  <si>
    <t>Botão de Nance</t>
  </si>
  <si>
    <t>Contenção fixa</t>
  </si>
  <si>
    <t>Grade palatina fixa</t>
  </si>
  <si>
    <t>Grade palatina removível</t>
  </si>
  <si>
    <t>Placa de hawley</t>
  </si>
  <si>
    <t>Placa de hawley com torno expansor</t>
  </si>
  <si>
    <t>Placa lábio ativa</t>
  </si>
  <si>
    <t>Quadrielice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</si>
</sst>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7">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3">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thin">
        <color indexed="64"/>
      </right>
      <top/>
      <bottom/>
      <diagonal/>
    </border>
    <border>
      <left style="medium">
        <color indexed="64"/>
      </left>
      <right/>
      <top/>
      <bottom style="thin">
        <color rgb="FF808080"/>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2">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0" fillId="11" borderId="13" xfId="0" applyFill="1" applyBorder="1" applyAlignment="1">
      <alignment horizontal="center" vertical="center" wrapText="1"/>
    </xf>
    <xf numFmtId="0" fontId="0" fillId="11" borderId="9" xfId="0" applyFill="1" applyBorder="1" applyAlignment="1">
      <alignment horizontal="center" vertical="center" wrapText="1"/>
    </xf>
    <xf numFmtId="2" fontId="11" fillId="12" borderId="12" xfId="1" applyNumberFormat="1" applyFont="1" applyFill="1" applyBorder="1" applyAlignment="1" applyProtection="1">
      <alignment horizontal="center" vertical="center"/>
      <protection locked="0"/>
    </xf>
    <xf numFmtId="44" fontId="11" fillId="13" borderId="11" xfId="1" applyFont="1" applyFill="1" applyBorder="1" applyAlignment="1" applyProtection="1">
      <alignment horizontal="center" vertical="center"/>
      <protection locked="0"/>
    </xf>
    <xf numFmtId="2" fontId="11" fillId="13"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4"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5" borderId="7" xfId="0" applyFont="1" applyFill="1" applyBorder="1" applyAlignment="1">
      <alignment horizontal="center" vertical="center"/>
    </xf>
    <xf numFmtId="0" fontId="12" fillId="6" borderId="6" xfId="0" applyFont="1" applyFill="1" applyBorder="1" applyAlignment="1">
      <alignment vertical="center"/>
    </xf>
    <xf numFmtId="0" fontId="15" fillId="16" borderId="29" xfId="0" applyFont="1" applyFill="1" applyBorder="1" applyAlignment="1">
      <alignment horizontal="center" vertical="center"/>
    </xf>
    <xf numFmtId="0" fontId="15" fillId="16"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0" fontId="10" fillId="9" borderId="9" xfId="0" applyFont="1" applyFill="1" applyBorder="1" applyAlignment="1">
      <alignment horizontal="center" vertical="center" wrapText="1"/>
    </xf>
    <xf numFmtId="2" fontId="11" fillId="10" borderId="12" xfId="1" applyNumberFormat="1" applyFont="1" applyFill="1" applyBorder="1" applyAlignment="1">
      <alignment horizontal="center" vertical="center"/>
    </xf>
    <xf numFmtId="2" fontId="11" fillId="13" borderId="12" xfId="1" applyNumberFormat="1" applyFont="1" applyFill="1" applyBorder="1" applyAlignment="1">
      <alignment horizontal="center" vertical="center"/>
    </xf>
    <xf numFmtId="2" fontId="11" fillId="10" borderId="10" xfId="1" applyNumberFormat="1" applyFont="1" applyFill="1" applyBorder="1" applyAlignment="1">
      <alignment horizontal="center" vertical="center"/>
    </xf>
    <xf numFmtId="44" fontId="11" fillId="12" borderId="11" xfId="1"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10" fillId="9" borderId="13" xfId="0" applyFont="1" applyFill="1" applyBorder="1" applyAlignment="1" applyProtection="1">
      <alignment horizontal="center" vertical="center" wrapText="1"/>
      <protection locked="0"/>
    </xf>
    <xf numFmtId="44" fontId="11" fillId="10" borderId="26" xfId="1" applyFont="1" applyFill="1" applyBorder="1" applyAlignment="1" applyProtection="1">
      <alignment horizontal="center" vertical="center"/>
      <protection locked="0"/>
    </xf>
    <xf numFmtId="44" fontId="11" fillId="10" borderId="25" xfId="1" applyFont="1" applyFill="1" applyBorder="1" applyAlignment="1" applyProtection="1">
      <alignment horizontal="center" vertical="center"/>
      <protection locked="0"/>
    </xf>
    <xf numFmtId="0" fontId="11" fillId="13" borderId="0" xfId="0" applyFont="1" applyFill="1" applyAlignment="1">
      <alignment horizontal="center" vertical="center"/>
    </xf>
    <xf numFmtId="44" fontId="11" fillId="12" borderId="0" xfId="1" applyFont="1" applyFill="1" applyBorder="1" applyAlignment="1" applyProtection="1">
      <alignment horizontal="center" vertical="center"/>
      <protection locked="0"/>
    </xf>
    <xf numFmtId="44" fontId="11" fillId="13" borderId="0" xfId="1" applyFont="1" applyFill="1" applyBorder="1" applyAlignment="1" applyProtection="1">
      <alignment horizontal="center" vertical="center"/>
      <protection locked="0"/>
    </xf>
    <xf numFmtId="0" fontId="6" fillId="5" borderId="32" xfId="0" applyFont="1" applyFill="1" applyBorder="1" applyAlignment="1">
      <alignment horizontal="center" vertical="center"/>
    </xf>
    <xf numFmtId="0" fontId="7" fillId="14" borderId="16" xfId="2" applyNumberFormat="1" applyFont="1" applyFill="1" applyBorder="1" applyAlignment="1">
      <alignment vertical="center"/>
    </xf>
    <xf numFmtId="0" fontId="11" fillId="0" borderId="11" xfId="0" applyFont="1" applyBorder="1" applyAlignment="1">
      <alignment horizontal="center" vertical="center"/>
    </xf>
    <xf numFmtId="44" fontId="11" fillId="0" borderId="11" xfId="1" applyFont="1" applyFill="1" applyBorder="1" applyAlignment="1" applyProtection="1">
      <alignment horizontal="center" vertical="center"/>
      <protection locked="0"/>
    </xf>
    <xf numFmtId="44" fontId="11" fillId="0" borderId="31" xfId="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pplyProtection="1">
      <alignment horizontal="left" vertical="center"/>
      <protection locked="0"/>
    </xf>
    <xf numFmtId="0" fontId="0" fillId="0" borderId="0" xfId="0" applyAlignment="1">
      <alignment horizontal="center" vertical="center" wrapText="1"/>
    </xf>
  </cellXfs>
  <cellStyles count="3">
    <cellStyle name="Moeda" xfId="1" builtinId="4"/>
    <cellStyle name="Normal" xfId="0" builtinId="0"/>
    <cellStyle name="Texto Explicativo" xfId="2" builtinId="53"/>
  </cellStyles>
  <dxfs count="21">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bottom/>
      </border>
      <protection locked="0" hidden="0"/>
    </dxf>
    <dxf>
      <font>
        <strike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medium">
          <color indexed="64"/>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medium">
          <color indexed="64"/>
        </right>
        <top/>
        <bottom/>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1162609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J91" totalsRowShown="0" headerRowDxfId="20" dataDxfId="18" headerRowBorderDxfId="19" tableBorderDxfId="17">
  <autoFilter ref="A9:J91" xr:uid="{6E65E2FA-7912-4DD3-8186-7F7D1C1855F6}"/>
  <sortState xmlns:xlrd2="http://schemas.microsoft.com/office/spreadsheetml/2017/richdata2" ref="A10:J91">
    <sortCondition ref="D9:D91"/>
  </sortState>
  <tableColumns count="10">
    <tableColumn id="6" xr3:uid="{5EDDC794-2BE8-4CD2-863D-336C5E900EF2}" name="Cód. Tuss" dataDxfId="16"/>
    <tableColumn id="1" xr3:uid="{606CFD14-5C32-4380-8BA4-E6A4E01334A3}" name="Procedimento" dataDxfId="15" totalsRowDxfId="14">
      <calculatedColumnFormula>VLOOKUP(Contraproposta[[#This Row],[Cód. Tuss]],BASE[[#All],[TUSS]:[PROCEDIMENTOS ODONTOLÓGICOS]],2,0)</calculatedColumnFormula>
    </tableColumn>
    <tableColumn id="13" xr3:uid="{D3BD2265-5B6D-4261-9E93-8E882FAD5CF6}" name="Região" dataDxfId="13" totalsRowDxfId="12">
      <calculatedColumnFormula>VLOOKUP(Contraproposta[[#This Row],[Cód. Tuss]],BASE[[#All],[TUSS]:[APLICAÇÃO]],4,0)</calculatedColumnFormula>
    </tableColumn>
    <tableColumn id="5" xr3:uid="{EDB2D7AD-3050-4243-B62E-3F1672BC8724}" name="Área Atuação" dataDxfId="11">
      <calculatedColumnFormula>VLOOKUP(Contraproposta[[#This Row],[Cód. Tuss]],CHOOSE({1,2},BASE[[#All],[TUSS]],BASE[[#All],[ÁREA]]),2,0)</calculatedColumnFormula>
    </tableColumn>
    <tableColumn id="2" xr3:uid="{B721B534-C617-430A-8D83-B979B99A7CD8}" name="Quantidade de USO" dataDxfId="10">
      <calculatedColumnFormula>VLOOKUP(Contraproposta[[#This Row],[Cód. Tuss]],BASE[[#All],[TUSS]:[HMO]],5,0)</calculatedColumnFormula>
    </tableColumn>
    <tableColumn id="3" xr3:uid="{9669FC7F-7187-4320-BF68-E9026C6ACCCF}" name="Valor - Moeda 0,30" dataDxfId="9" dataCellStyle="Moeda">
      <calculatedColumnFormula>Contraproposta[[#This Row],[Quantidade de USO]]*0.3</calculatedColumnFormula>
    </tableColumn>
    <tableColumn id="11" xr3:uid="{FF647BE2-6B00-434E-9AF7-E2A04F730569}" name="Valor Sugerido pela Clinica (R$)" dataDxfId="8" dataCellStyle="Moeda"/>
    <tableColumn id="10" xr3:uid="{5D9CE64A-758A-4D00-95C2-B024C47B76A2}" name="Moeda   Sugerida" dataDxfId="7" dataCellStyle="Moeda">
      <calculatedColumnFormula>IFERROR(ROUNDUP(Contraproposta[[#This Row],[Valor Sugerido pela Clinica (R$)]]/Contraproposta[[#This Row],[Quantidade de USO]],2),"-")</calculatedColumnFormula>
    </tableColumn>
    <tableColumn id="4" xr3:uid="{D7CABCA1-0607-49A9-B434-2338CBD05D50}" name="Valor Aprovado (R$)" dataDxfId="6" dataCellStyle="Moeda">
      <calculatedColumnFormula>Contraproposta[[#This Row],[Moeda Aprovada]]*Contraproposta[[#This Row],[Quantidade de USO]]</calculatedColumnFormula>
    </tableColumn>
    <tableColumn id="7" xr3:uid="{F6265FA3-FC6B-480E-959F-A14648767CD5}"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21" totalsRowShown="0" tableBorderDxfId="4">
  <autoFilter ref="A1:G221"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J135"/>
  <sheetViews>
    <sheetView showGridLines="0" tabSelected="1" zoomScaleNormal="100" workbookViewId="0">
      <selection activeCell="G67" sqref="G67"/>
    </sheetView>
  </sheetViews>
  <sheetFormatPr defaultRowHeight="15" x14ac:dyDescent="0.25"/>
  <cols>
    <col min="1" max="1" width="10.28515625" bestFit="1" customWidth="1"/>
    <col min="2" max="2" width="60.28515625" customWidth="1"/>
    <col min="3" max="3" width="14.42578125" style="9" bestFit="1" customWidth="1"/>
    <col min="4" max="4" width="24.85546875" style="23" customWidth="1"/>
    <col min="5" max="5" width="23.28515625" bestFit="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8" t="s">
        <v>0</v>
      </c>
      <c r="B1" s="88"/>
      <c r="C1" s="88"/>
      <c r="D1" s="88"/>
      <c r="E1" s="88"/>
      <c r="F1" s="88"/>
      <c r="G1" s="88"/>
      <c r="H1" s="88"/>
      <c r="I1" s="88"/>
      <c r="J1" s="88"/>
    </row>
    <row r="2" spans="1:10" x14ac:dyDescent="0.25">
      <c r="A2" s="88"/>
      <c r="B2" s="88"/>
      <c r="C2" s="88"/>
      <c r="D2" s="88"/>
      <c r="E2" s="88"/>
      <c r="F2" s="88"/>
      <c r="G2" s="88"/>
      <c r="H2" s="88"/>
      <c r="I2" s="88"/>
      <c r="J2" s="88"/>
    </row>
    <row r="3" spans="1:10" ht="15.75" thickBot="1" x14ac:dyDescent="0.3">
      <c r="A3" s="89"/>
      <c r="B3" s="89"/>
      <c r="C3" s="89"/>
      <c r="D3" s="89"/>
      <c r="E3" s="89"/>
      <c r="F3" s="89"/>
      <c r="G3" s="89"/>
      <c r="H3" s="89"/>
      <c r="I3" s="89"/>
      <c r="J3" s="89"/>
    </row>
    <row r="4" spans="1:10" ht="15" customHeight="1" x14ac:dyDescent="0.25">
      <c r="A4" s="8"/>
      <c r="B4" s="8"/>
      <c r="C4" s="8"/>
      <c r="D4" s="21"/>
      <c r="E4" s="8"/>
      <c r="F4" s="8"/>
      <c r="G4" s="8"/>
      <c r="H4" s="8"/>
      <c r="I4" s="8"/>
      <c r="J4" s="8"/>
    </row>
    <row r="5" spans="1:10" ht="15.75" customHeight="1" x14ac:dyDescent="0.25">
      <c r="A5" s="90" t="s">
        <v>95</v>
      </c>
      <c r="B5" s="90"/>
      <c r="C5" s="90"/>
      <c r="D5" s="90"/>
      <c r="E5" s="90"/>
      <c r="F5" s="90"/>
      <c r="G5" s="90"/>
      <c r="H5" s="90"/>
      <c r="I5" s="90"/>
      <c r="J5" s="90"/>
    </row>
    <row r="6" spans="1:10" ht="15" customHeight="1" x14ac:dyDescent="0.25">
      <c r="A6" s="90" t="s">
        <v>79</v>
      </c>
      <c r="B6" s="90"/>
      <c r="C6" s="90"/>
      <c r="D6" s="90"/>
      <c r="E6" s="90"/>
      <c r="F6" s="90"/>
      <c r="G6" s="90"/>
      <c r="H6" s="90"/>
      <c r="I6" s="90"/>
      <c r="J6" s="90"/>
    </row>
    <row r="7" spans="1:10" ht="15" customHeight="1" x14ac:dyDescent="0.25">
      <c r="A7" s="2"/>
      <c r="B7" s="3"/>
      <c r="C7" s="17"/>
      <c r="D7" s="2"/>
      <c r="E7" s="2"/>
      <c r="F7" s="2"/>
      <c r="G7" s="2"/>
      <c r="H7" s="2"/>
      <c r="I7" s="2"/>
      <c r="J7" s="2"/>
    </row>
    <row r="8" spans="1:10" ht="192" customHeight="1" thickBot="1" x14ac:dyDescent="0.3">
      <c r="A8" s="1"/>
      <c r="B8" s="4"/>
      <c r="C8" s="18"/>
      <c r="D8" s="1"/>
      <c r="E8" s="1"/>
      <c r="F8" s="1"/>
      <c r="G8" s="1"/>
      <c r="H8" s="1"/>
      <c r="I8" s="1"/>
      <c r="J8" s="1"/>
    </row>
    <row r="9" spans="1:10" ht="42.75" customHeight="1" thickBot="1" x14ac:dyDescent="0.3">
      <c r="A9" s="5" t="s">
        <v>98</v>
      </c>
      <c r="B9" s="6" t="s">
        <v>1</v>
      </c>
      <c r="C9" s="19" t="s">
        <v>85</v>
      </c>
      <c r="D9" s="7" t="s">
        <v>2</v>
      </c>
      <c r="E9" s="10" t="s">
        <v>3</v>
      </c>
      <c r="F9" s="76" t="s">
        <v>94</v>
      </c>
      <c r="G9" s="77" t="s">
        <v>84</v>
      </c>
      <c r="H9" s="71" t="s">
        <v>83</v>
      </c>
      <c r="I9" s="12" t="s">
        <v>82</v>
      </c>
      <c r="J9" s="13" t="s">
        <v>80</v>
      </c>
    </row>
    <row r="10" spans="1:10" hidden="1" x14ac:dyDescent="0.25">
      <c r="A10" s="70">
        <v>82000905</v>
      </c>
      <c r="B10" s="11" t="str">
        <f>VLOOKUP(Contraproposta[[#This Row],[Cód. Tuss]],BASE[[#All],[TUSS]:[PROCEDIMENTOS ODONTOLÓGICOS]],2,0)</f>
        <v>frenulotomia labial</v>
      </c>
      <c r="C10" s="20" t="str">
        <f>VLOOKUP(Contraproposta[[#This Row],[Cód. Tuss]],BASE[[#All],[TUSS]:[APLICAÇÃO]],4,0)</f>
        <v>BOCA</v>
      </c>
      <c r="D10" s="22" t="str">
        <f>VLOOKUP(Contraproposta[[#This Row],[Cód. Tuss]],CHOOSE({1,2},BASE[[#All],[TUSS]],BASE[[#All],[ÁREA]]),2,0)</f>
        <v>Cirurgia e Traumatologia Buco-Maxilo-Facial</v>
      </c>
      <c r="E10" s="85">
        <f>VLOOKUP(Contraproposta[[#This Row],[Cód. Tuss]],BASE[[#All],[TUSS]:[HMO]],5,0)</f>
        <v>212</v>
      </c>
      <c r="F10" s="86">
        <f>Contraproposta[[#This Row],[Quantidade de USO]]*0.3</f>
        <v>63.599999999999994</v>
      </c>
      <c r="G10" s="78" t="s">
        <v>13</v>
      </c>
      <c r="H10" s="72" t="str">
        <f>IFERROR(ROUNDUP(Contraproposta[[#This Row],[Valor Sugerido pela Clinica (R$)]]/Contraproposta[[#This Row],[Quantidade de USO]],2),"-")</f>
        <v>-</v>
      </c>
      <c r="I10" s="15" t="s">
        <v>81</v>
      </c>
      <c r="J10" s="14" t="str">
        <f>IFERROR(ROUNDUP(Contraproposta[[#This Row],[Valor Aprovado (R$)]]/Contraproposta[[#This Row],[Quantidade de USO]],2),"-")</f>
        <v>-</v>
      </c>
    </row>
    <row r="11" spans="1:10" hidden="1" x14ac:dyDescent="0.25">
      <c r="A11" s="70">
        <v>82000913</v>
      </c>
      <c r="B11" s="11" t="str">
        <f>VLOOKUP(Contraproposta[[#This Row],[Cód. Tuss]],BASE[[#All],[TUSS]:[PROCEDIMENTOS ODONTOLÓGICOS]],2,0)</f>
        <v>frenulotomia lingual</v>
      </c>
      <c r="C11" s="20" t="str">
        <f>VLOOKUP(Contraproposta[[#This Row],[Cód. Tuss]],BASE[[#All],[TUSS]:[APLICAÇÃO]],4,0)</f>
        <v>BOCA</v>
      </c>
      <c r="D11" s="22" t="str">
        <f>VLOOKUP(Contraproposta[[#This Row],[Cód. Tuss]],CHOOSE({1,2},BASE[[#All],[TUSS]],BASE[[#All],[ÁREA]]),2,0)</f>
        <v>Cirurgia e Traumatologia Buco-Maxilo-Facial</v>
      </c>
      <c r="E11" s="85">
        <f>VLOOKUP(Contraproposta[[#This Row],[Cód. Tuss]],BASE[[#All],[TUSS]:[HMO]],5,0)</f>
        <v>144</v>
      </c>
      <c r="F11" s="86">
        <f>Contraproposta[[#This Row],[Quantidade de USO]]*0.3</f>
        <v>43.199999999999996</v>
      </c>
      <c r="G11" s="79" t="s">
        <v>13</v>
      </c>
      <c r="H11" s="73" t="str">
        <f>IFERROR(ROUNDUP(Contraproposta[[#This Row],[Valor Sugerido pela Clinica (R$)]]/Contraproposta[[#This Row],[Quantidade de USO]],2),"-")</f>
        <v>-</v>
      </c>
      <c r="I11" s="15" t="s">
        <v>81</v>
      </c>
      <c r="J11" s="16" t="str">
        <f>IFERROR(ROUNDUP(Contraproposta[[#This Row],[Valor Aprovado (R$)]]/Contraproposta[[#This Row],[Quantidade de USO]],2),"-")</f>
        <v>-</v>
      </c>
    </row>
    <row r="12" spans="1:10" hidden="1" x14ac:dyDescent="0.25">
      <c r="A12" s="70">
        <v>82000875</v>
      </c>
      <c r="B12" s="11" t="str">
        <f>VLOOKUP(Contraproposta[[#This Row],[Cód. Tuss]],BASE[[#All],[TUSS]:[PROCEDIMENTOS ODONTOLÓGICOS]],2,0)</f>
        <v>exodontia simples de permanente</v>
      </c>
      <c r="C12" s="20" t="str">
        <f>VLOOKUP(Contraproposta[[#This Row],[Cód. Tuss]],BASE[[#All],[TUSS]:[APLICAÇÃO]],4,0)</f>
        <v>DENTE</v>
      </c>
      <c r="D12" s="22" t="str">
        <f>VLOOKUP(Contraproposta[[#This Row],[Cód. Tuss]],CHOOSE({1,2},BASE[[#All],[TUSS]],BASE[[#All],[ÁREA]]),2,0)</f>
        <v>Cirurgia e Traumatologia Buco-Maxilo-Facial</v>
      </c>
      <c r="E12" s="85">
        <f>VLOOKUP(Contraproposta[[#This Row],[Cód. Tuss]],BASE[[#All],[TUSS]:[HMO]],5,0)</f>
        <v>73</v>
      </c>
      <c r="F12" s="86">
        <f>Contraproposta[[#This Row],[Quantidade de USO]]*0.3</f>
        <v>21.9</v>
      </c>
      <c r="G12" s="79" t="s">
        <v>13</v>
      </c>
      <c r="H12" s="72" t="str">
        <f>IFERROR(ROUNDUP(Contraproposta[[#This Row],[Valor Sugerido pela Clinica (R$)]]/Contraproposta[[#This Row],[Quantidade de USO]],2),"-")</f>
        <v>-</v>
      </c>
      <c r="I12" s="15" t="s">
        <v>81</v>
      </c>
      <c r="J12" s="14" t="str">
        <f>IFERROR(ROUNDUP(Contraproposta[[#This Row],[Valor Aprovado (R$)]]/Contraproposta[[#This Row],[Quantidade de USO]],2),"-")</f>
        <v>-</v>
      </c>
    </row>
    <row r="13" spans="1:10" hidden="1" x14ac:dyDescent="0.25">
      <c r="A13" s="70">
        <v>82000859</v>
      </c>
      <c r="B13" s="11" t="str">
        <f>VLOOKUP(Contraproposta[[#This Row],[Cód. Tuss]],BASE[[#All],[TUSS]:[PROCEDIMENTOS ODONTOLÓGICOS]],2,0)</f>
        <v>exodontia de raiz residual </v>
      </c>
      <c r="C13" s="20" t="str">
        <f>VLOOKUP(Contraproposta[[#This Row],[Cód. Tuss]],BASE[[#All],[TUSS]:[APLICAÇÃO]],4,0)</f>
        <v>DENTE</v>
      </c>
      <c r="D13" s="22" t="str">
        <f>VLOOKUP(Contraproposta[[#This Row],[Cód. Tuss]],CHOOSE({1,2},BASE[[#All],[TUSS]],BASE[[#All],[ÁREA]]),2,0)</f>
        <v>Cirurgia e Traumatologia Buco-Maxilo-Facial</v>
      </c>
      <c r="E13" s="85">
        <f>VLOOKUP(Contraproposta[[#This Row],[Cód. Tuss]],BASE[[#All],[TUSS]:[HMO]],5,0)</f>
        <v>73</v>
      </c>
      <c r="F13" s="86">
        <f>Contraproposta[[#This Row],[Quantidade de USO]]*0.3</f>
        <v>21.9</v>
      </c>
      <c r="G13" s="79" t="s">
        <v>13</v>
      </c>
      <c r="H13" s="73" t="str">
        <f>IFERROR(ROUNDUP(Contraproposta[[#This Row],[Valor Sugerido pela Clinica (R$)]]/Contraproposta[[#This Row],[Quantidade de USO]],2),"-")</f>
        <v>-</v>
      </c>
      <c r="I13" s="15" t="s">
        <v>81</v>
      </c>
      <c r="J13" s="16" t="str">
        <f>IFERROR(ROUNDUP(Contraproposta[[#This Row],[Valor Aprovado (R$)]]/Contraproposta[[#This Row],[Quantidade de USO]],2),"-")</f>
        <v>-</v>
      </c>
    </row>
    <row r="14" spans="1:10" hidden="1" x14ac:dyDescent="0.25">
      <c r="A14" s="70">
        <v>82000816</v>
      </c>
      <c r="B14" s="11" t="str">
        <f>VLOOKUP(Contraproposta[[#This Row],[Cód. Tuss]],BASE[[#All],[TUSS]:[PROCEDIMENTOS ODONTOLÓGICOS]],2,0)</f>
        <v>exodontia a retalho </v>
      </c>
      <c r="C14" s="20" t="str">
        <f>VLOOKUP(Contraproposta[[#This Row],[Cód. Tuss]],BASE[[#All],[TUSS]:[APLICAÇÃO]],4,0)</f>
        <v>DENTE</v>
      </c>
      <c r="D14" s="22" t="str">
        <f>VLOOKUP(Contraproposta[[#This Row],[Cód. Tuss]],CHOOSE({1,2},BASE[[#All],[TUSS]],BASE[[#All],[ÁREA]]),2,0)</f>
        <v>Cirurgia e Traumatologia Buco-Maxilo-Facial</v>
      </c>
      <c r="E14" s="85">
        <f>VLOOKUP(Contraproposta[[#This Row],[Cód. Tuss]],BASE[[#All],[TUSS]:[HMO]],5,0)</f>
        <v>73</v>
      </c>
      <c r="F14" s="86">
        <f>Contraproposta[[#This Row],[Quantidade de USO]]*0.3</f>
        <v>21.9</v>
      </c>
      <c r="G14" s="79" t="s">
        <v>13</v>
      </c>
      <c r="H14" s="72" t="str">
        <f>IFERROR(ROUNDUP(Contraproposta[[#This Row],[Valor Sugerido pela Clinica (R$)]]/Contraproposta[[#This Row],[Quantidade de USO]],2),"-")</f>
        <v>-</v>
      </c>
      <c r="I14" s="15" t="s">
        <v>81</v>
      </c>
      <c r="J14" s="14" t="str">
        <f>IFERROR(ROUNDUP(Contraproposta[[#This Row],[Valor Aprovado (R$)]]/Contraproposta[[#This Row],[Quantidade de USO]],2),"-")</f>
        <v>-</v>
      </c>
    </row>
    <row r="15" spans="1:10" hidden="1" x14ac:dyDescent="0.25">
      <c r="A15" s="70">
        <v>82001294</v>
      </c>
      <c r="B15" s="11" t="str">
        <f>VLOOKUP(Contraproposta[[#This Row],[Cód. Tuss]],BASE[[#All],[TUSS]:[PROCEDIMENTOS ODONTOLÓGICOS]],2,0)</f>
        <v>remoção de dentes semi inclusos / impactados</v>
      </c>
      <c r="C15" s="20" t="str">
        <f>VLOOKUP(Contraproposta[[#This Row],[Cód. Tuss]],BASE[[#All],[TUSS]:[APLICAÇÃO]],4,0)</f>
        <v>DENTE</v>
      </c>
      <c r="D15" s="22" t="str">
        <f>VLOOKUP(Contraproposta[[#This Row],[Cód. Tuss]],CHOOSE({1,2},BASE[[#All],[TUSS]],BASE[[#All],[ÁREA]]),2,0)</f>
        <v>Cirurgia e Traumatologia Buco-Maxilo-Facial</v>
      </c>
      <c r="E15" s="85">
        <f>VLOOKUP(Contraproposta[[#This Row],[Cód. Tuss]],BASE[[#All],[TUSS]:[HMO]],5,0)</f>
        <v>186</v>
      </c>
      <c r="F15" s="86">
        <f>Contraproposta[[#This Row],[Quantidade de USO]]*0.3</f>
        <v>55.8</v>
      </c>
      <c r="G15" s="79" t="s">
        <v>13</v>
      </c>
      <c r="H15" s="73" t="str">
        <f>IFERROR(ROUNDUP(Contraproposta[[#This Row],[Valor Sugerido pela Clinica (R$)]]/Contraproposta[[#This Row],[Quantidade de USO]],2),"-")</f>
        <v>-</v>
      </c>
      <c r="I15" s="15" t="s">
        <v>81</v>
      </c>
      <c r="J15" s="16" t="str">
        <f>IFERROR(ROUNDUP(Contraproposta[[#This Row],[Valor Aprovado (R$)]]/Contraproposta[[#This Row],[Quantidade de USO]],2),"-")</f>
        <v>-</v>
      </c>
    </row>
    <row r="16" spans="1:10" hidden="1" x14ac:dyDescent="0.25">
      <c r="A16" s="70">
        <v>82001286</v>
      </c>
      <c r="B16" s="11" t="str">
        <f>VLOOKUP(Contraproposta[[#This Row],[Cód. Tuss]],BASE[[#All],[TUSS]:[PROCEDIMENTOS ODONTOLÓGICOS]],2,0)</f>
        <v>remoção de dentes inclusos / impactados</v>
      </c>
      <c r="C16" s="20" t="str">
        <f>VLOOKUP(Contraproposta[[#This Row],[Cód. Tuss]],BASE[[#All],[TUSS]:[APLICAÇÃO]],4,0)</f>
        <v>DENTE</v>
      </c>
      <c r="D16" s="22" t="str">
        <f>VLOOKUP(Contraproposta[[#This Row],[Cód. Tuss]],CHOOSE({1,2},BASE[[#All],[TUSS]],BASE[[#All],[ÁREA]]),2,0)</f>
        <v>Cirurgia e Traumatologia Buco-Maxilo-Facial</v>
      </c>
      <c r="E16" s="85">
        <f>VLOOKUP(Contraproposta[[#This Row],[Cód. Tuss]],BASE[[#All],[TUSS]:[HMO]],5,0)</f>
        <v>361</v>
      </c>
      <c r="F16" s="86">
        <f>Contraproposta[[#This Row],[Quantidade de USO]]*0.3</f>
        <v>108.3</v>
      </c>
      <c r="G16" s="79" t="s">
        <v>13</v>
      </c>
      <c r="H16" s="72" t="str">
        <f>IFERROR(ROUNDUP(Contraproposta[[#This Row],[Valor Sugerido pela Clinica (R$)]]/Contraproposta[[#This Row],[Quantidade de USO]],2),"-")</f>
        <v>-</v>
      </c>
      <c r="I16" s="15" t="s">
        <v>81</v>
      </c>
      <c r="J16" s="14" t="str">
        <f>IFERROR(ROUNDUP(Contraproposta[[#This Row],[Valor Aprovado (R$)]]/Contraproposta[[#This Row],[Quantidade de USO]],2),"-")</f>
        <v>-</v>
      </c>
    </row>
    <row r="17" spans="1:10" ht="15" hidden="1" customHeight="1" x14ac:dyDescent="0.25">
      <c r="A17" s="70">
        <v>5181</v>
      </c>
      <c r="B17" s="11" t="str">
        <f>VLOOKUP(Contraproposta[[#This Row],[Cód. Tuss]],BASE[[#All],[TUSS]:[PROCEDIMENTOS ODONTOLÓGICOS]],2,0)</f>
        <v>remocao de dentes supra-numerarios (inclusos ou impactados)</v>
      </c>
      <c r="C17" s="20" t="str">
        <f>VLOOKUP(Contraproposta[[#This Row],[Cód. Tuss]],BASE[[#All],[TUSS]:[APLICAÇÃO]],4,0)</f>
        <v>SEGMENTO</v>
      </c>
      <c r="D17" s="22" t="str">
        <f>VLOOKUP(Contraproposta[[#This Row],[Cód. Tuss]],CHOOSE({1,2},BASE[[#All],[TUSS]],BASE[[#All],[ÁREA]]),2,0)</f>
        <v>Cirurgia e Traumatologia Buco-Maxilo-Facial</v>
      </c>
      <c r="E17" s="85">
        <f>VLOOKUP(Contraproposta[[#This Row],[Cód. Tuss]],BASE[[#All],[TUSS]:[HMO]],5,0)</f>
        <v>360</v>
      </c>
      <c r="F17" s="87">
        <f>Contraproposta[[#This Row],[Quantidade de USO]]*0.3</f>
        <v>108</v>
      </c>
      <c r="G17" s="79" t="s">
        <v>13</v>
      </c>
      <c r="H17" s="73" t="str">
        <f>IFERROR(ROUNDUP(Contraproposta[[#This Row],[Valor Sugerido pela Clinica (R$)]]/Contraproposta[[#This Row],[Quantidade de USO]],2),"-")</f>
        <v>-</v>
      </c>
      <c r="I17" s="15" t="s">
        <v>81</v>
      </c>
      <c r="J17" s="16" t="str">
        <f>IFERROR(ROUNDUP(Contraproposta[[#This Row],[Valor Aprovado (R$)]]/Contraproposta[[#This Row],[Quantidade de USO]],2),"-")</f>
        <v>-</v>
      </c>
    </row>
    <row r="18" spans="1:10" hidden="1" x14ac:dyDescent="0.25">
      <c r="A18" s="70">
        <v>85100196</v>
      </c>
      <c r="B18" s="11" t="str">
        <f>VLOOKUP(Contraproposta[[#This Row],[Cód. Tuss]],BASE[[#All],[TUSS]:[PROCEDIMENTOS ODONTOLÓGICOS]],2,0)</f>
        <v>restauração resina fotopolimerizável 1 face</v>
      </c>
      <c r="C18" s="20" t="str">
        <f>VLOOKUP(Contraproposta[[#This Row],[Cód. Tuss]],BASE[[#All],[TUSS]:[APLICAÇÃO]],4,0)</f>
        <v>FACE</v>
      </c>
      <c r="D18" s="22" t="str">
        <f>VLOOKUP(Contraproposta[[#This Row],[Cód. Tuss]],CHOOSE({1,2},BASE[[#All],[TUSS]],BASE[[#All],[ÁREA]]),2,0)</f>
        <v>Dentística Restauradora</v>
      </c>
      <c r="E18" s="85">
        <f>VLOOKUP(Contraproposta[[#This Row],[Cód. Tuss]],BASE[[#All],[TUSS]:[HMO]],5,0)</f>
        <v>61</v>
      </c>
      <c r="F18" s="86">
        <f>Contraproposta[[#This Row],[Quantidade de USO]]*0.3</f>
        <v>18.3</v>
      </c>
      <c r="G18" s="79" t="s">
        <v>13</v>
      </c>
      <c r="H18" s="73" t="str">
        <f>IFERROR(ROUNDUP(Contraproposta[[#This Row],[Valor Sugerido pela Clinica (R$)]]/Contraproposta[[#This Row],[Quantidade de USO]],2),"-")</f>
        <v>-</v>
      </c>
      <c r="I18" s="15"/>
      <c r="J18" s="16">
        <f>IFERROR(ROUNDUP(Contraproposta[[#This Row],[Valor Aprovado (R$)]]/Contraproposta[[#This Row],[Quantidade de USO]],2),"-")</f>
        <v>0</v>
      </c>
    </row>
    <row r="19" spans="1:10" hidden="1" x14ac:dyDescent="0.25">
      <c r="A19" s="70">
        <v>85100200</v>
      </c>
      <c r="B19" s="11" t="str">
        <f>VLOOKUP(Contraproposta[[#This Row],[Cód. Tuss]],BASE[[#All],[TUSS]:[PROCEDIMENTOS ODONTOLÓGICOS]],2,0)</f>
        <v>restauração resina fotopolimerizável 2 faces</v>
      </c>
      <c r="C19" s="20" t="str">
        <f>VLOOKUP(Contraproposta[[#This Row],[Cód. Tuss]],BASE[[#All],[TUSS]:[APLICAÇÃO]],4,0)</f>
        <v>FACE</v>
      </c>
      <c r="D19" s="22" t="str">
        <f>VLOOKUP(Contraproposta[[#This Row],[Cód. Tuss]],CHOOSE({1,2},BASE[[#All],[TUSS]],BASE[[#All],[ÁREA]]),2,0)</f>
        <v>Dentística Restauradora</v>
      </c>
      <c r="E19" s="85">
        <f>VLOOKUP(Contraproposta[[#This Row],[Cód. Tuss]],BASE[[#All],[TUSS]:[HMO]],5,0)</f>
        <v>88</v>
      </c>
      <c r="F19" s="86">
        <f>Contraproposta[[#This Row],[Quantidade de USO]]*0.3</f>
        <v>26.4</v>
      </c>
      <c r="G19" s="79" t="s">
        <v>13</v>
      </c>
      <c r="H19" s="73" t="str">
        <f>IFERROR(ROUNDUP(Contraproposta[[#This Row],[Valor Sugerido pela Clinica (R$)]]/Contraproposta[[#This Row],[Quantidade de USO]],2),"-")</f>
        <v>-</v>
      </c>
      <c r="I19" s="15"/>
      <c r="J19" s="16">
        <f>IFERROR(ROUNDUP(Contraproposta[[#This Row],[Valor Aprovado (R$)]]/Contraproposta[[#This Row],[Quantidade de USO]],2),"-")</f>
        <v>0</v>
      </c>
    </row>
    <row r="20" spans="1:10" hidden="1" x14ac:dyDescent="0.25">
      <c r="A20" s="70">
        <v>85100218</v>
      </c>
      <c r="B20" s="11" t="str">
        <f>VLOOKUP(Contraproposta[[#This Row],[Cód. Tuss]],BASE[[#All],[TUSS]:[PROCEDIMENTOS ODONTOLÓGICOS]],2,0)</f>
        <v>restauração resina fotopolimerizável 3 faces</v>
      </c>
      <c r="C20" s="20" t="str">
        <f>VLOOKUP(Contraproposta[[#This Row],[Cód. Tuss]],BASE[[#All],[TUSS]:[APLICAÇÃO]],4,0)</f>
        <v>FACE</v>
      </c>
      <c r="D20" s="22" t="str">
        <f>VLOOKUP(Contraproposta[[#This Row],[Cód. Tuss]],CHOOSE({1,2},BASE[[#All],[TUSS]],BASE[[#All],[ÁREA]]),2,0)</f>
        <v>Dentística Restauradora</v>
      </c>
      <c r="E20" s="85">
        <f>VLOOKUP(Contraproposta[[#This Row],[Cód. Tuss]],BASE[[#All],[TUSS]:[HMO]],5,0)</f>
        <v>122</v>
      </c>
      <c r="F20" s="86">
        <f>Contraproposta[[#This Row],[Quantidade de USO]]*0.3</f>
        <v>36.6</v>
      </c>
      <c r="G20" s="79" t="s">
        <v>13</v>
      </c>
      <c r="H20" s="73" t="str">
        <f>IFERROR(ROUNDUP(Contraproposta[[#This Row],[Valor Sugerido pela Clinica (R$)]]/Contraproposta[[#This Row],[Quantidade de USO]],2),"-")</f>
        <v>-</v>
      </c>
      <c r="I20" s="15">
        <f ca="1">Contraproposta[[#This Row],[Moeda Aprovada]]*Contraproposta[[#This Row],[Quantidade de USO]]</f>
        <v>0</v>
      </c>
      <c r="J20" s="16">
        <f ca="1">IFERROR(ROUNDUP(Contraproposta[[#This Row],[Valor Aprovado (R$)]]/Contraproposta[[#This Row],[Quantidade de USO]],2),"-")</f>
        <v>0</v>
      </c>
    </row>
    <row r="21" spans="1:10" hidden="1" x14ac:dyDescent="0.25">
      <c r="A21" s="70">
        <v>85100226</v>
      </c>
      <c r="B21" s="11" t="str">
        <f>VLOOKUP(Contraproposta[[#This Row],[Cód. Tuss]],BASE[[#All],[TUSS]:[PROCEDIMENTOS ODONTOLÓGICOS]],2,0)</f>
        <v>restauração resina fotopolimerizável 4 faces</v>
      </c>
      <c r="C21" s="20" t="str">
        <f>VLOOKUP(Contraproposta[[#This Row],[Cód. Tuss]],BASE[[#All],[TUSS]:[APLICAÇÃO]],4,0)</f>
        <v>FACE</v>
      </c>
      <c r="D21" s="22" t="str">
        <f>VLOOKUP(Contraproposta[[#This Row],[Cód. Tuss]],CHOOSE({1,2},BASE[[#All],[TUSS]],BASE[[#All],[ÁREA]]),2,0)</f>
        <v>Dentística Restauradora</v>
      </c>
      <c r="E21" s="85">
        <f>VLOOKUP(Contraproposta[[#This Row],[Cód. Tuss]],BASE[[#All],[TUSS]:[HMO]],5,0)</f>
        <v>122</v>
      </c>
      <c r="F21" s="86">
        <f>Contraproposta[[#This Row],[Quantidade de USO]]*0.3</f>
        <v>36.6</v>
      </c>
      <c r="G21" s="79" t="s">
        <v>13</v>
      </c>
      <c r="H21" s="73" t="str">
        <f>IFERROR(ROUNDUP(Contraproposta[[#This Row],[Valor Sugerido pela Clinica (R$)]]/Contraproposta[[#This Row],[Quantidade de USO]],2),"-")</f>
        <v>-</v>
      </c>
      <c r="I21" s="15"/>
      <c r="J21" s="16">
        <f>IFERROR(ROUNDUP(Contraproposta[[#This Row],[Valor Aprovado (R$)]]/Contraproposta[[#This Row],[Quantidade de USO]],2),"-")</f>
        <v>0</v>
      </c>
    </row>
    <row r="22" spans="1:10" hidden="1" x14ac:dyDescent="0.25">
      <c r="A22" s="70">
        <v>81000030</v>
      </c>
      <c r="B22" s="11" t="str">
        <f>VLOOKUP(Contraproposta[[#This Row],[Cód. Tuss]],BASE[[#All],[TUSS]:[PROCEDIMENTOS ODONTOLÓGICOS]],2,0)</f>
        <v>consulta odontológica</v>
      </c>
      <c r="C22" s="20" t="str">
        <f>VLOOKUP(Contraproposta[[#This Row],[Cód. Tuss]],BASE[[#All],[TUSS]:[APLICAÇÃO]],4,0)</f>
        <v>BOCA</v>
      </c>
      <c r="D22" s="22" t="str">
        <f>VLOOKUP(Contraproposta[[#This Row],[Cód. Tuss]],CHOOSE({1,2},BASE[[#All],[TUSS]],BASE[[#All],[ÁREA]]),2,0)</f>
        <v>Diagnóstico</v>
      </c>
      <c r="E22" s="85">
        <f>VLOOKUP(Contraproposta[[#This Row],[Cód. Tuss]],BASE[[#All],[TUSS]:[HMO]],5,0)</f>
        <v>34</v>
      </c>
      <c r="F22" s="86">
        <f>Contraproposta[[#This Row],[Quantidade de USO]]*0.3</f>
        <v>10.199999999999999</v>
      </c>
      <c r="G22" s="79" t="s">
        <v>13</v>
      </c>
      <c r="H22" s="73" t="str">
        <f>IFERROR(ROUNDUP(Contraproposta[[#This Row],[Valor Sugerido pela Clinica (R$)]]/Contraproposta[[#This Row],[Quantidade de USO]],2),"-")</f>
        <v>-</v>
      </c>
      <c r="I22" s="15" t="s">
        <v>81</v>
      </c>
      <c r="J22" s="14" t="str">
        <f>IFERROR(ROUNDUP(Contraproposta[[#This Row],[Valor Aprovado (R$)]]/Contraproposta[[#This Row],[Quantidade de USO]],2),"-")</f>
        <v>-</v>
      </c>
    </row>
    <row r="23" spans="1:10" x14ac:dyDescent="0.25">
      <c r="A23" s="70">
        <v>85200166</v>
      </c>
      <c r="B23" s="11" t="str">
        <f>VLOOKUP(Contraproposta[[#This Row],[Cód. Tuss]],BASE[[#All],[TUSS]:[PROCEDIMENTOS ODONTOLÓGICOS]],2,0)</f>
        <v>tratamento endodôntico unirradicular</v>
      </c>
      <c r="C23" s="20" t="str">
        <f>VLOOKUP(Contraproposta[[#This Row],[Cód. Tuss]],BASE[[#All],[TUSS]:[APLICAÇÃO]],4,0)</f>
        <v>DENTE</v>
      </c>
      <c r="D23" s="22" t="str">
        <f>VLOOKUP(Contraproposta[[#This Row],[Cód. Tuss]],CHOOSE({1,2},BASE[[#All],[TUSS]],BASE[[#All],[ÁREA]]),2,0)</f>
        <v>Endodontia</v>
      </c>
      <c r="E23" s="85">
        <f>VLOOKUP(Contraproposta[[#This Row],[Cód. Tuss]],BASE[[#All],[TUSS]:[HMO]],5,0)</f>
        <v>258</v>
      </c>
      <c r="F23" s="86">
        <f>Contraproposta[[#This Row],[Quantidade de USO]]*0.3</f>
        <v>77.399999999999991</v>
      </c>
      <c r="G23" s="79">
        <v>266.98</v>
      </c>
      <c r="H23" s="73">
        <f>IFERROR(ROUNDUP(Contraproposta[[#This Row],[Valor Sugerido pela Clinica (R$)]]/Contraproposta[[#This Row],[Quantidade de USO]],2),"-")</f>
        <v>1.04</v>
      </c>
      <c r="I23" s="15"/>
      <c r="J23" s="16">
        <f>IFERROR(ROUNDUP(Contraproposta[[#This Row],[Valor Aprovado (R$)]]/Contraproposta[[#This Row],[Quantidade de USO]],2),"-")</f>
        <v>0</v>
      </c>
    </row>
    <row r="24" spans="1:10" x14ac:dyDescent="0.25">
      <c r="A24" s="70">
        <v>85200140</v>
      </c>
      <c r="B24" s="11" t="str">
        <f>VLOOKUP(Contraproposta[[#This Row],[Cód. Tuss]],BASE[[#All],[TUSS]:[PROCEDIMENTOS ODONTOLÓGICOS]],2,0)</f>
        <v>tratamento endodôntico birradicular</v>
      </c>
      <c r="C24" s="20" t="str">
        <f>VLOOKUP(Contraproposta[[#This Row],[Cód. Tuss]],BASE[[#All],[TUSS]:[APLICAÇÃO]],4,0)</f>
        <v>DENTE</v>
      </c>
      <c r="D24" s="22" t="str">
        <f>VLOOKUP(Contraproposta[[#This Row],[Cód. Tuss]],CHOOSE({1,2},BASE[[#All],[TUSS]],BASE[[#All],[ÁREA]]),2,0)</f>
        <v>Endodontia</v>
      </c>
      <c r="E24" s="85">
        <f>VLOOKUP(Contraproposta[[#This Row],[Cód. Tuss]],BASE[[#All],[TUSS]:[HMO]],5,0)</f>
        <v>333</v>
      </c>
      <c r="F24" s="86">
        <f>Contraproposta[[#This Row],[Quantidade de USO]]*0.3</f>
        <v>99.899999999999991</v>
      </c>
      <c r="G24" s="79">
        <v>355.97</v>
      </c>
      <c r="H24" s="72">
        <f>IFERROR(ROUNDUP(Contraproposta[[#This Row],[Valor Sugerido pela Clinica (R$)]]/Contraproposta[[#This Row],[Quantidade de USO]],2),"-")</f>
        <v>1.07</v>
      </c>
      <c r="I24" s="15"/>
      <c r="J24" s="14">
        <f>IFERROR(ROUNDUP(Contraproposta[[#This Row],[Valor Aprovado (R$)]]/Contraproposta[[#This Row],[Quantidade de USO]],2),"-")</f>
        <v>0</v>
      </c>
    </row>
    <row r="25" spans="1:10" x14ac:dyDescent="0.25">
      <c r="A25" s="70">
        <v>85200158</v>
      </c>
      <c r="B25" s="11" t="str">
        <f>VLOOKUP(Contraproposta[[#This Row],[Cód. Tuss]],BASE[[#All],[TUSS]:[PROCEDIMENTOS ODONTOLÓGICOS]],2,0)</f>
        <v>tratamento endodôntico multirradicular</v>
      </c>
      <c r="C25" s="20" t="str">
        <f>VLOOKUP(Contraproposta[[#This Row],[Cód. Tuss]],BASE[[#All],[TUSS]:[APLICAÇÃO]],4,0)</f>
        <v>DENTE</v>
      </c>
      <c r="D25" s="22" t="str">
        <f>VLOOKUP(Contraproposta[[#This Row],[Cód. Tuss]],CHOOSE({1,2},BASE[[#All],[TUSS]],BASE[[#All],[ÁREA]]),2,0)</f>
        <v>Endodontia</v>
      </c>
      <c r="E25" s="85">
        <f>VLOOKUP(Contraproposta[[#This Row],[Cód. Tuss]],BASE[[#All],[TUSS]:[HMO]],5,0)</f>
        <v>533</v>
      </c>
      <c r="F25" s="86">
        <f>Contraproposta[[#This Row],[Quantidade de USO]]*0.3</f>
        <v>159.9</v>
      </c>
      <c r="G25" s="79">
        <v>485.43</v>
      </c>
      <c r="H25" s="73">
        <f>IFERROR(ROUNDUP(Contraproposta[[#This Row],[Valor Sugerido pela Clinica (R$)]]/Contraproposta[[#This Row],[Quantidade de USO]],2),"-")</f>
        <v>0.92</v>
      </c>
      <c r="I25" s="15"/>
      <c r="J25" s="16">
        <f>IFERROR(ROUNDUP(Contraproposta[[#This Row],[Valor Aprovado (R$)]]/Contraproposta[[#This Row],[Quantidade de USO]],2),"-")</f>
        <v>0</v>
      </c>
    </row>
    <row r="26" spans="1:10" x14ac:dyDescent="0.25">
      <c r="A26" s="70">
        <v>85200115</v>
      </c>
      <c r="B26" s="11" t="str">
        <f>VLOOKUP(Contraproposta[[#This Row],[Cód. Tuss]],BASE[[#All],[TUSS]:[PROCEDIMENTOS ODONTOLÓGICOS]],2,0)</f>
        <v>retratamento endodôntico unirradicular</v>
      </c>
      <c r="C26" s="20" t="str">
        <f>VLOOKUP(Contraproposta[[#This Row],[Cód. Tuss]],BASE[[#All],[TUSS]:[APLICAÇÃO]],4,0)</f>
        <v>DENTE</v>
      </c>
      <c r="D26" s="22" t="str">
        <f>VLOOKUP(Contraproposta[[#This Row],[Cód. Tuss]],CHOOSE({1,2},BASE[[#All],[TUSS]],BASE[[#All],[ÁREA]]),2,0)</f>
        <v>Endodontia</v>
      </c>
      <c r="E26" s="85">
        <f>VLOOKUP(Contraproposta[[#This Row],[Cód. Tuss]],BASE[[#All],[TUSS]:[HMO]],5,0)</f>
        <v>385</v>
      </c>
      <c r="F26" s="86">
        <f>Contraproposta[[#This Row],[Quantidade de USO]]*0.3</f>
        <v>115.5</v>
      </c>
      <c r="G26" s="79">
        <v>385.64</v>
      </c>
      <c r="H26" s="72">
        <f>IFERROR(ROUNDUP(Contraproposta[[#This Row],[Valor Sugerido pela Clinica (R$)]]/Contraproposta[[#This Row],[Quantidade de USO]],2),"-")</f>
        <v>1.01</v>
      </c>
      <c r="I26" s="15"/>
      <c r="J26" s="14">
        <f>IFERROR(ROUNDUP(Contraproposta[[#This Row],[Valor Aprovado (R$)]]/Contraproposta[[#This Row],[Quantidade de USO]],2),"-")</f>
        <v>0</v>
      </c>
    </row>
    <row r="27" spans="1:10" x14ac:dyDescent="0.25">
      <c r="A27" s="70">
        <v>85200093</v>
      </c>
      <c r="B27" s="11" t="str">
        <f>VLOOKUP(Contraproposta[[#This Row],[Cód. Tuss]],BASE[[#All],[TUSS]:[PROCEDIMENTOS ODONTOLÓGICOS]],2,0)</f>
        <v>retratamento endodôntico birradicular</v>
      </c>
      <c r="C27" s="20" t="str">
        <f>VLOOKUP(Contraproposta[[#This Row],[Cód. Tuss]],BASE[[#All],[TUSS]:[APLICAÇÃO]],4,0)</f>
        <v>DENTE</v>
      </c>
      <c r="D27" s="22" t="str">
        <f>VLOOKUP(Contraproposta[[#This Row],[Cód. Tuss]],CHOOSE({1,2},BASE[[#All],[TUSS]],BASE[[#All],[ÁREA]]),2,0)</f>
        <v>Endodontia</v>
      </c>
      <c r="E27" s="85">
        <f>VLOOKUP(Contraproposta[[#This Row],[Cód. Tuss]],BASE[[#All],[TUSS]:[HMO]],5,0)</f>
        <v>560</v>
      </c>
      <c r="F27" s="86">
        <f>Contraproposta[[#This Row],[Quantidade de USO]]*0.3</f>
        <v>168</v>
      </c>
      <c r="G27" s="79">
        <v>593.29</v>
      </c>
      <c r="H27" s="73">
        <f>IFERROR(ROUNDUP(Contraproposta[[#This Row],[Valor Sugerido pela Clinica (R$)]]/Contraproposta[[#This Row],[Quantidade de USO]],2),"-")</f>
        <v>1.06</v>
      </c>
      <c r="I27" s="15"/>
      <c r="J27" s="16">
        <f>IFERROR(ROUNDUP(Contraproposta[[#This Row],[Valor Aprovado (R$)]]/Contraproposta[[#This Row],[Quantidade de USO]],2),"-")</f>
        <v>0</v>
      </c>
    </row>
    <row r="28" spans="1:10" x14ac:dyDescent="0.25">
      <c r="A28" s="70">
        <v>85200107</v>
      </c>
      <c r="B28" s="11" t="str">
        <f>VLOOKUP(Contraproposta[[#This Row],[Cód. Tuss]],BASE[[#All],[TUSS]:[PROCEDIMENTOS ODONTOLÓGICOS]],2,0)</f>
        <v>retratamento endodôntico multirradicular</v>
      </c>
      <c r="C28" s="20" t="str">
        <f>VLOOKUP(Contraproposta[[#This Row],[Cód. Tuss]],BASE[[#All],[TUSS]:[APLICAÇÃO]],4,0)</f>
        <v>DENTE</v>
      </c>
      <c r="D28" s="22" t="str">
        <f>VLOOKUP(Contraproposta[[#This Row],[Cód. Tuss]],CHOOSE({1,2},BASE[[#All],[TUSS]],BASE[[#All],[ÁREA]]),2,0)</f>
        <v>Endodontia</v>
      </c>
      <c r="E28" s="85">
        <f>VLOOKUP(Contraproposta[[#This Row],[Cód. Tuss]],BASE[[#All],[TUSS]:[HMO]],5,0)</f>
        <v>844</v>
      </c>
      <c r="F28" s="86">
        <f>Contraproposta[[#This Row],[Quantidade de USO]]*0.3</f>
        <v>253.2</v>
      </c>
      <c r="G28" s="79">
        <v>889.94</v>
      </c>
      <c r="H28" s="72">
        <f>IFERROR(ROUNDUP(Contraproposta[[#This Row],[Valor Sugerido pela Clinica (R$)]]/Contraproposta[[#This Row],[Quantidade de USO]],2),"-")</f>
        <v>1.06</v>
      </c>
      <c r="I28" s="15"/>
      <c r="J28" s="14">
        <f>IFERROR(ROUNDUP(Contraproposta[[#This Row],[Valor Aprovado (R$)]]/Contraproposta[[#This Row],[Quantidade de USO]],2),"-")</f>
        <v>0</v>
      </c>
    </row>
    <row r="29" spans="1:10" hidden="1" x14ac:dyDescent="0.25">
      <c r="A29" s="70">
        <v>84000074</v>
      </c>
      <c r="B29" s="11" t="str">
        <f>VLOOKUP(Contraproposta[[#This Row],[Cód. Tuss]],BASE[[#All],[TUSS]:[PROCEDIMENTOS ODONTOLÓGICOS]],2,0)</f>
        <v>aplicação de selante de fóssulas e fissuras</v>
      </c>
      <c r="C29" s="20" t="str">
        <f>VLOOKUP(Contraproposta[[#This Row],[Cód. Tuss]],BASE[[#All],[TUSS]:[APLICAÇÃO]],4,0)</f>
        <v>DENTE</v>
      </c>
      <c r="D29" s="22" t="str">
        <f>VLOOKUP(Contraproposta[[#This Row],[Cód. Tuss]],CHOOSE({1,2},BASE[[#All],[TUSS]],BASE[[#All],[ÁREA]]),2,0)</f>
        <v>Odontopediatria</v>
      </c>
      <c r="E29" s="85">
        <f>VLOOKUP(Contraproposta[[#This Row],[Cód. Tuss]],BASE[[#All],[TUSS]:[HMO]],5,0)</f>
        <v>49</v>
      </c>
      <c r="F29" s="86">
        <f>Contraproposta[[#This Row],[Quantidade de USO]]*0.3</f>
        <v>14.7</v>
      </c>
      <c r="G29" s="79" t="s">
        <v>13</v>
      </c>
      <c r="H29" s="73" t="str">
        <f>IFERROR(ROUNDUP(Contraproposta[[#This Row],[Valor Sugerido pela Clinica (R$)]]/Contraproposta[[#This Row],[Quantidade de USO]],2),"-")</f>
        <v>-</v>
      </c>
      <c r="I29" s="15" t="s">
        <v>81</v>
      </c>
      <c r="J29" s="16" t="str">
        <f>IFERROR(ROUNDUP(Contraproposta[[#This Row],[Valor Aprovado (R$)]]/Contraproposta[[#This Row],[Quantidade de USO]],2),"-")</f>
        <v>-</v>
      </c>
    </row>
    <row r="30" spans="1:10" hidden="1" x14ac:dyDescent="0.25">
      <c r="A30" s="70">
        <v>83000151</v>
      </c>
      <c r="B30" s="11" t="str">
        <f>VLOOKUP(Contraproposta[[#This Row],[Cód. Tuss]],BASE[[#All],[TUSS]:[PROCEDIMENTOS ODONTOLÓGICOS]],2,0)</f>
        <v>tratamento endodôntico em decíduos</v>
      </c>
      <c r="C30" s="20" t="str">
        <f>VLOOKUP(Contraproposta[[#This Row],[Cód. Tuss]],BASE[[#All],[TUSS]:[APLICAÇÃO]],4,0)</f>
        <v>DENTE</v>
      </c>
      <c r="D30" s="22" t="str">
        <f>VLOOKUP(Contraproposta[[#This Row],[Cód. Tuss]],CHOOSE({1,2},BASE[[#All],[TUSS]],BASE[[#All],[ÁREA]]),2,0)</f>
        <v>Odontopediatria</v>
      </c>
      <c r="E30" s="85">
        <f>VLOOKUP(Contraproposta[[#This Row],[Cód. Tuss]],BASE[[#All],[TUSS]:[HMO]],5,0)</f>
        <v>212</v>
      </c>
      <c r="F30" s="86">
        <f>Contraproposta[[#This Row],[Quantidade de USO]]*0.3</f>
        <v>63.599999999999994</v>
      </c>
      <c r="G30" s="79" t="s">
        <v>13</v>
      </c>
      <c r="H30" s="72" t="str">
        <f>IFERROR(ROUNDUP(Contraproposta[[#This Row],[Valor Sugerido pela Clinica (R$)]]/Contraproposta[[#This Row],[Quantidade de USO]],2),"-")</f>
        <v>-</v>
      </c>
      <c r="I30" s="15" t="s">
        <v>81</v>
      </c>
      <c r="J30" s="14" t="str">
        <f>IFERROR(ROUNDUP(Contraproposta[[#This Row],[Valor Aprovado (R$)]]/Contraproposta[[#This Row],[Quantidade de USO]],2),"-")</f>
        <v>-</v>
      </c>
    </row>
    <row r="31" spans="1:10" hidden="1" x14ac:dyDescent="0.25">
      <c r="A31" s="70">
        <v>83000089</v>
      </c>
      <c r="B31" s="11" t="str">
        <f>VLOOKUP(Contraproposta[[#This Row],[Cód. Tuss]],BASE[[#All],[TUSS]:[PROCEDIMENTOS ODONTOLÓGICOS]],2,0)</f>
        <v>exodontia simples de decíduos</v>
      </c>
      <c r="C31" s="20" t="str">
        <f>VLOOKUP(Contraproposta[[#This Row],[Cód. Tuss]],BASE[[#All],[TUSS]:[APLICAÇÃO]],4,0)</f>
        <v>DENTE</v>
      </c>
      <c r="D31" s="22" t="str">
        <f>VLOOKUP(Contraproposta[[#This Row],[Cód. Tuss]],CHOOSE({1,2},BASE[[#All],[TUSS]],BASE[[#All],[ÁREA]]),2,0)</f>
        <v>Odontopediatria</v>
      </c>
      <c r="E31" s="85">
        <f>VLOOKUP(Contraproposta[[#This Row],[Cód. Tuss]],BASE[[#All],[TUSS]:[HMO]],5,0)</f>
        <v>73</v>
      </c>
      <c r="F31" s="86">
        <f>Contraproposta[[#This Row],[Quantidade de USO]]*0.3</f>
        <v>21.9</v>
      </c>
      <c r="G31" s="79" t="s">
        <v>13</v>
      </c>
      <c r="H31" s="73" t="str">
        <f>IFERROR(ROUNDUP(Contraproposta[[#This Row],[Valor Sugerido pela Clinica (R$)]]/Contraproposta[[#This Row],[Quantidade de USO]],2),"-")</f>
        <v>-</v>
      </c>
      <c r="I31" s="15" t="s">
        <v>81</v>
      </c>
      <c r="J31" s="16" t="str">
        <f>IFERROR(ROUNDUP(Contraproposta[[#This Row],[Valor Aprovado (R$)]]/Contraproposta[[#This Row],[Quantidade de USO]],2),"-")</f>
        <v>-</v>
      </c>
    </row>
    <row r="32" spans="1:10" hidden="1" x14ac:dyDescent="0.25">
      <c r="A32" s="70">
        <v>83000020</v>
      </c>
      <c r="B32" s="11" t="str">
        <f>VLOOKUP(Contraproposta[[#This Row],[Cód. Tuss]],BASE[[#All],[TUSS]:[PROCEDIMENTOS ODONTOLÓGICOS]],2,0)</f>
        <v>coroa de acetato em dente decíduo</v>
      </c>
      <c r="C32" s="20" t="str">
        <f>VLOOKUP(Contraproposta[[#This Row],[Cód. Tuss]],BASE[[#All],[TUSS]:[APLICAÇÃO]],4,0)</f>
        <v>DENTE</v>
      </c>
      <c r="D32" s="22" t="str">
        <f>VLOOKUP(Contraproposta[[#This Row],[Cód. Tuss]],CHOOSE({1,2},BASE[[#All],[TUSS]],BASE[[#All],[ÁREA]]),2,0)</f>
        <v>Odontopediatria</v>
      </c>
      <c r="E32" s="85">
        <f>VLOOKUP(Contraproposta[[#This Row],[Cód. Tuss]],BASE[[#All],[TUSS]:[HMO]],5,0)</f>
        <v>168</v>
      </c>
      <c r="F32" s="86">
        <f>Contraproposta[[#This Row],[Quantidade de USO]]*0.3</f>
        <v>50.4</v>
      </c>
      <c r="G32" s="79" t="s">
        <v>13</v>
      </c>
      <c r="H32" s="72" t="str">
        <f>IFERROR(ROUNDUP(Contraproposta[[#This Row],[Valor Sugerido pela Clinica (R$)]]/Contraproposta[[#This Row],[Quantidade de USO]],2),"-")</f>
        <v>-</v>
      </c>
      <c r="I32" s="15" t="s">
        <v>81</v>
      </c>
      <c r="J32" s="14" t="str">
        <f>IFERROR(ROUNDUP(Contraproposta[[#This Row],[Valor Aprovado (R$)]]/Contraproposta[[#This Row],[Quantidade de USO]],2),"-")</f>
        <v>-</v>
      </c>
    </row>
    <row r="33" spans="1:10" hidden="1" x14ac:dyDescent="0.25">
      <c r="A33" s="70">
        <v>87000040</v>
      </c>
      <c r="B33" s="11" t="str">
        <f>VLOOKUP(Contraproposta[[#This Row],[Cód. Tuss]],BASE[[#All],[TUSS]:[PROCEDIMENTOS ODONTOLÓGICOS]],2,0)</f>
        <v>coroa de acetato em dente permanente</v>
      </c>
      <c r="C33" s="20" t="str">
        <f>VLOOKUP(Contraproposta[[#This Row],[Cód. Tuss]],BASE[[#All],[TUSS]:[APLICAÇÃO]],4,0)</f>
        <v>DENTE</v>
      </c>
      <c r="D33" s="22" t="str">
        <f>VLOOKUP(Contraproposta[[#This Row],[Cód. Tuss]],CHOOSE({1,2},BASE[[#All],[TUSS]],BASE[[#All],[ÁREA]]),2,0)</f>
        <v>Odontopediatria</v>
      </c>
      <c r="E33" s="85">
        <f>VLOOKUP(Contraproposta[[#This Row],[Cód. Tuss]],BASE[[#All],[TUSS]:[HMO]],5,0)</f>
        <v>170</v>
      </c>
      <c r="F33" s="86">
        <f>Contraproposta[[#This Row],[Quantidade de USO]]*0.3</f>
        <v>51</v>
      </c>
      <c r="G33" s="79" t="s">
        <v>13</v>
      </c>
      <c r="H33" s="73" t="str">
        <f>IFERROR(ROUNDUP(Contraproposta[[#This Row],[Valor Sugerido pela Clinica (R$)]]/Contraproposta[[#This Row],[Quantidade de USO]],2),"-")</f>
        <v>-</v>
      </c>
      <c r="I33" s="15" t="s">
        <v>81</v>
      </c>
      <c r="J33" s="16" t="str">
        <f>IFERROR(ROUNDUP(Contraproposta[[#This Row],[Valor Aprovado (R$)]]/Contraproposta[[#This Row],[Quantidade de USO]],2),"-")</f>
        <v>-</v>
      </c>
    </row>
    <row r="34" spans="1:10" hidden="1" x14ac:dyDescent="0.25">
      <c r="A34" s="70">
        <v>81000014</v>
      </c>
      <c r="B34" s="11" t="str">
        <f>VLOOKUP(Contraproposta[[#This Row],[Cód. Tuss]],BASE[[#All],[TUSS]:[PROCEDIMENTOS ODONTOLÓGICOS]],2,0)</f>
        <v>condicionamento em odontologia</v>
      </c>
      <c r="C34" s="20" t="str">
        <f>VLOOKUP(Contraproposta[[#This Row],[Cód. Tuss]],BASE[[#All],[TUSS]:[APLICAÇÃO]],4,0)</f>
        <v>BOCA</v>
      </c>
      <c r="D34" s="22" t="str">
        <f>VLOOKUP(Contraproposta[[#This Row],[Cód. Tuss]],CHOOSE({1,2},BASE[[#All],[TUSS]],BASE[[#All],[ÁREA]]),2,0)</f>
        <v>Odontopediatria</v>
      </c>
      <c r="E34" s="85">
        <f>VLOOKUP(Contraproposta[[#This Row],[Cód. Tuss]],BASE[[#All],[TUSS]:[HMO]],5,0)</f>
        <v>70</v>
      </c>
      <c r="F34" s="86">
        <f>Contraproposta[[#This Row],[Quantidade de USO]]*0.3</f>
        <v>21</v>
      </c>
      <c r="G34" s="79" t="s">
        <v>13</v>
      </c>
      <c r="H34" s="72" t="str">
        <f>IFERROR(ROUNDUP(Contraproposta[[#This Row],[Valor Sugerido pela Clinica (R$)]]/Contraproposta[[#This Row],[Quantidade de USO]],2),"-")</f>
        <v>-</v>
      </c>
      <c r="I34" s="15" t="s">
        <v>81</v>
      </c>
      <c r="J34" s="14" t="str">
        <f>IFERROR(ROUNDUP(Contraproposta[[#This Row],[Valor Aprovado (R$)]]/Contraproposta[[#This Row],[Quantidade de USO]],2),"-")</f>
        <v>-</v>
      </c>
    </row>
    <row r="35" spans="1:10" hidden="1" x14ac:dyDescent="0.25">
      <c r="A35" s="70">
        <v>6150</v>
      </c>
      <c r="B35" s="11" t="str">
        <f>VLOOKUP(Contraproposta[[#This Row],[Cód. Tuss]],BASE[[#All],[TUSS]:[PROCEDIMENTOS ODONTOLÓGICOS]],2,0)</f>
        <v>ortouniplan e</v>
      </c>
      <c r="C35" s="80" t="str">
        <f>VLOOKUP(Contraproposta[[#This Row],[Cód. Tuss]],BASE[[#All],[TUSS]:[APLICAÇÃO]],4,0)</f>
        <v>BOCA</v>
      </c>
      <c r="D35" s="22" t="str">
        <f>VLOOKUP(Contraproposta[[#This Row],[Cód. Tuss]],CHOOSE({1,2},BASE[[#All],[TUSS]],BASE[[#All],[ÁREA]]),2,0)</f>
        <v>Ortodontia</v>
      </c>
      <c r="E35" s="85">
        <f>VLOOKUP(Contraproposta[[#This Row],[Cód. Tuss]],BASE[[#All],[TUSS]:[HMO]],5,0)</f>
        <v>260</v>
      </c>
      <c r="F35" s="86">
        <f>Contraproposta[[#This Row],[Quantidade de USO]]*0.3</f>
        <v>78</v>
      </c>
      <c r="G35" s="79" t="s">
        <v>13</v>
      </c>
      <c r="H35" s="72" t="str">
        <f>IFERROR(ROUNDUP(Contraproposta[[#This Row],[Valor Sugerido pela Clinica (R$)]]/Contraproposta[[#This Row],[Quantidade de USO]],2),"-")</f>
        <v>-</v>
      </c>
      <c r="I35" s="75">
        <f ca="1">Contraproposta[[#This Row],[Moeda Aprovada]]*Contraproposta[[#This Row],[Quantidade de USO]]</f>
        <v>0</v>
      </c>
      <c r="J35" s="14">
        <f ca="1">IFERROR(ROUNDUP(Contraproposta[[#This Row],[Valor Aprovado (R$)]]/Contraproposta[[#This Row],[Quantidade de USO]],2),"-")</f>
        <v>0</v>
      </c>
    </row>
    <row r="36" spans="1:10" hidden="1" x14ac:dyDescent="0.25">
      <c r="A36" s="70">
        <v>86000144</v>
      </c>
      <c r="B36" s="11" t="str">
        <f>VLOOKUP(Contraproposta[[#This Row],[Cód. Tuss]],BASE[[#All],[TUSS]:[PROCEDIMENTOS ODONTOLÓGICOS]],2,0)</f>
        <v>Arco lingual </v>
      </c>
      <c r="C36" s="80" t="str">
        <f>VLOOKUP(Contraproposta[[#This Row],[Cód. Tuss]],BASE[[#All],[TUSS]:[APLICAÇÃO]],4,0)</f>
        <v>ARCADA</v>
      </c>
      <c r="D36" s="22" t="str">
        <f>VLOOKUP(Contraproposta[[#This Row],[Cód. Tuss]],CHOOSE({1,2},BASE[[#All],[TUSS]],BASE[[#All],[ÁREA]]),2,0)</f>
        <v>ORTOPEDIA</v>
      </c>
      <c r="E36" s="85">
        <f>VLOOKUP(Contraproposta[[#This Row],[Cód. Tuss]],BASE[[#All],[TUSS]:[HMO]],5,0)</f>
        <v>217</v>
      </c>
      <c r="F36" s="86">
        <f>Contraproposta[[#This Row],[Quantidade de USO]]*0.3</f>
        <v>65.099999999999994</v>
      </c>
      <c r="G36" s="79" t="s">
        <v>13</v>
      </c>
      <c r="H36" s="72" t="str">
        <f>IFERROR(ROUNDUP(Contraproposta[[#This Row],[Valor Sugerido pela Clinica (R$)]]/Contraproposta[[#This Row],[Quantidade de USO]],2),"-")</f>
        <v>-</v>
      </c>
      <c r="I36" s="75">
        <f ca="1">Contraproposta[[#This Row],[Moeda Aprovada]]*Contraproposta[[#This Row],[Quantidade de USO]]</f>
        <v>0</v>
      </c>
      <c r="J36" s="14">
        <f ca="1">IFERROR(ROUNDUP(Contraproposta[[#This Row],[Valor Aprovado (R$)]]/Contraproposta[[#This Row],[Quantidade de USO]],2),"-")</f>
        <v>0</v>
      </c>
    </row>
    <row r="37" spans="1:10" hidden="1" x14ac:dyDescent="0.25">
      <c r="A37" s="70">
        <v>86000152</v>
      </c>
      <c r="B37" s="11" t="str">
        <f>VLOOKUP(Contraproposta[[#This Row],[Cód. Tuss]],BASE[[#All],[TUSS]:[PROCEDIMENTOS ODONTOLÓGICOS]],2,0)</f>
        <v>Barra transpalatina fixa</v>
      </c>
      <c r="C37" s="80" t="str">
        <f>VLOOKUP(Contraproposta[[#This Row],[Cód. Tuss]],BASE[[#All],[TUSS]:[APLICAÇÃO]],4,0)</f>
        <v>ARCADA</v>
      </c>
      <c r="D37" s="22" t="str">
        <f>VLOOKUP(Contraproposta[[#This Row],[Cód. Tuss]],CHOOSE({1,2},BASE[[#All],[TUSS]],BASE[[#All],[ÁREA]]),2,0)</f>
        <v>ORTOPEDIA</v>
      </c>
      <c r="E37" s="85">
        <f>VLOOKUP(Contraproposta[[#This Row],[Cód. Tuss]],BASE[[#All],[TUSS]:[HMO]],5,0)</f>
        <v>646</v>
      </c>
      <c r="F37" s="86">
        <f>Contraproposta[[#This Row],[Quantidade de USO]]*0.3</f>
        <v>193.79999999999998</v>
      </c>
      <c r="G37" s="79" t="s">
        <v>13</v>
      </c>
      <c r="H37" s="72" t="str">
        <f>IFERROR(ROUNDUP(Contraproposta[[#This Row],[Valor Sugerido pela Clinica (R$)]]/Contraproposta[[#This Row],[Quantidade de USO]],2),"-")</f>
        <v>-</v>
      </c>
      <c r="I37" s="75">
        <f ca="1">Contraproposta[[#This Row],[Moeda Aprovada]]*Contraproposta[[#This Row],[Quantidade de USO]]</f>
        <v>0</v>
      </c>
      <c r="J37" s="14">
        <f ca="1">IFERROR(ROUNDUP(Contraproposta[[#This Row],[Valor Aprovado (R$)]]/Contraproposta[[#This Row],[Quantidade de USO]],2),"-")</f>
        <v>0</v>
      </c>
    </row>
    <row r="38" spans="1:10" hidden="1" x14ac:dyDescent="0.25">
      <c r="A38" s="70">
        <v>86000160</v>
      </c>
      <c r="B38" s="11" t="str">
        <f>VLOOKUP(Contraproposta[[#This Row],[Cód. Tuss]],BASE[[#All],[TUSS]:[PROCEDIMENTOS ODONTOLÓGICOS]],2,0)</f>
        <v>Barra transpalatina removível</v>
      </c>
      <c r="C38" s="80" t="str">
        <f>VLOOKUP(Contraproposta[[#This Row],[Cód. Tuss]],BASE[[#All],[TUSS]:[APLICAÇÃO]],4,0)</f>
        <v>ARCADA</v>
      </c>
      <c r="D38" s="22" t="str">
        <f>VLOOKUP(Contraproposta[[#This Row],[Cód. Tuss]],CHOOSE({1,2},BASE[[#All],[TUSS]],BASE[[#All],[ÁREA]]),2,0)</f>
        <v>ORTOPEDIA</v>
      </c>
      <c r="E38" s="85">
        <f>VLOOKUP(Contraproposta[[#This Row],[Cód. Tuss]],BASE[[#All],[TUSS]:[HMO]],5,0)</f>
        <v>390</v>
      </c>
      <c r="F38" s="86">
        <f>Contraproposta[[#This Row],[Quantidade de USO]]*0.3</f>
        <v>117</v>
      </c>
      <c r="G38" s="79" t="s">
        <v>13</v>
      </c>
      <c r="H38" s="72" t="str">
        <f>IFERROR(ROUNDUP(Contraproposta[[#This Row],[Valor Sugerido pela Clinica (R$)]]/Contraproposta[[#This Row],[Quantidade de USO]],2),"-")</f>
        <v>-</v>
      </c>
      <c r="I38" s="75">
        <f ca="1">Contraproposta[[#This Row],[Moeda Aprovada]]*Contraproposta[[#This Row],[Quantidade de USO]]</f>
        <v>0</v>
      </c>
      <c r="J38" s="14">
        <f ca="1">IFERROR(ROUNDUP(Contraproposta[[#This Row],[Valor Aprovado (R$)]]/Contraproposta[[#This Row],[Quantidade de USO]],2),"-")</f>
        <v>0</v>
      </c>
    </row>
    <row r="39" spans="1:10" hidden="1" x14ac:dyDescent="0.25">
      <c r="A39" s="70">
        <v>86000195</v>
      </c>
      <c r="B39" s="11" t="str">
        <f>VLOOKUP(Contraproposta[[#This Row],[Cód. Tuss]],BASE[[#All],[TUSS]:[PROCEDIMENTOS ODONTOLÓGICOS]],2,0)</f>
        <v>Botão de Nance</v>
      </c>
      <c r="C39" s="80" t="str">
        <f>VLOOKUP(Contraproposta[[#This Row],[Cód. Tuss]],BASE[[#All],[TUSS]:[APLICAÇÃO]],4,0)</f>
        <v>ARCADA</v>
      </c>
      <c r="D39" s="22" t="str">
        <f>VLOOKUP(Contraproposta[[#This Row],[Cód. Tuss]],CHOOSE({1,2},BASE[[#All],[TUSS]],BASE[[#All],[ÁREA]]),2,0)</f>
        <v>ORTOPEDIA</v>
      </c>
      <c r="E39" s="85">
        <f>VLOOKUP(Contraproposta[[#This Row],[Cód. Tuss]],BASE[[#All],[TUSS]:[HMO]],5,0)</f>
        <v>679</v>
      </c>
      <c r="F39" s="86">
        <f>Contraproposta[[#This Row],[Quantidade de USO]]*0.3</f>
        <v>203.7</v>
      </c>
      <c r="G39" s="79" t="s">
        <v>13</v>
      </c>
      <c r="H39" s="72" t="str">
        <f>IFERROR(ROUNDUP(Contraproposta[[#This Row],[Valor Sugerido pela Clinica (R$)]]/Contraproposta[[#This Row],[Quantidade de USO]],2),"-")</f>
        <v>-</v>
      </c>
      <c r="I39" s="75">
        <f ca="1">Contraproposta[[#This Row],[Moeda Aprovada]]*Contraproposta[[#This Row],[Quantidade de USO]]</f>
        <v>0</v>
      </c>
      <c r="J39" s="14">
        <f ca="1">IFERROR(ROUNDUP(Contraproposta[[#This Row],[Valor Aprovado (R$)]]/Contraproposta[[#This Row],[Quantidade de USO]],2),"-")</f>
        <v>0</v>
      </c>
    </row>
    <row r="40" spans="1:10" hidden="1" x14ac:dyDescent="0.25">
      <c r="A40" s="70">
        <v>86000209</v>
      </c>
      <c r="B40" s="11" t="str">
        <f>VLOOKUP(Contraproposta[[#This Row],[Cód. Tuss]],BASE[[#All],[TUSS]:[PROCEDIMENTOS ODONTOLÓGICOS]],2,0)</f>
        <v>Contenção fixa</v>
      </c>
      <c r="C40" s="80" t="str">
        <f>VLOOKUP(Contraproposta[[#This Row],[Cód. Tuss]],BASE[[#All],[TUSS]:[APLICAÇÃO]],4,0)</f>
        <v>ARCADA</v>
      </c>
      <c r="D40" s="22" t="str">
        <f>VLOOKUP(Contraproposta[[#This Row],[Cód. Tuss]],CHOOSE({1,2},BASE[[#All],[TUSS]],BASE[[#All],[ÁREA]]),2,0)</f>
        <v>ORTOPEDIA</v>
      </c>
      <c r="E40" s="85">
        <f>VLOOKUP(Contraproposta[[#This Row],[Cód. Tuss]],BASE[[#All],[TUSS]:[HMO]],5,0)</f>
        <v>373</v>
      </c>
      <c r="F40" s="86">
        <f>Contraproposta[[#This Row],[Quantidade de USO]]*0.3</f>
        <v>111.89999999999999</v>
      </c>
      <c r="G40" s="79" t="s">
        <v>13</v>
      </c>
      <c r="H40" s="72" t="str">
        <f>IFERROR(ROUNDUP(Contraproposta[[#This Row],[Valor Sugerido pela Clinica (R$)]]/Contraproposta[[#This Row],[Quantidade de USO]],2),"-")</f>
        <v>-</v>
      </c>
      <c r="I40" s="75">
        <f ca="1">Contraproposta[[#This Row],[Moeda Aprovada]]*Contraproposta[[#This Row],[Quantidade de USO]]</f>
        <v>0</v>
      </c>
      <c r="J40" s="14">
        <f ca="1">IFERROR(ROUNDUP(Contraproposta[[#This Row],[Valor Aprovado (R$)]]/Contraproposta[[#This Row],[Quantidade de USO]],2),"-")</f>
        <v>0</v>
      </c>
    </row>
    <row r="41" spans="1:10" hidden="1" x14ac:dyDescent="0.25">
      <c r="A41" s="70">
        <v>86000314</v>
      </c>
      <c r="B41" s="11" t="str">
        <f>VLOOKUP(Contraproposta[[#This Row],[Cód. Tuss]],BASE[[#All],[TUSS]:[PROCEDIMENTOS ODONTOLÓGICOS]],2,0)</f>
        <v>Grade palatina fixa</v>
      </c>
      <c r="C41" s="80" t="str">
        <f>VLOOKUP(Contraproposta[[#This Row],[Cód. Tuss]],BASE[[#All],[TUSS]:[APLICAÇÃO]],4,0)</f>
        <v>ARCADA</v>
      </c>
      <c r="D41" s="22" t="str">
        <f>VLOOKUP(Contraproposta[[#This Row],[Cód. Tuss]],CHOOSE({1,2},BASE[[#All],[TUSS]],BASE[[#All],[ÁREA]]),2,0)</f>
        <v>ORTOPEDIA</v>
      </c>
      <c r="E41" s="85">
        <f>VLOOKUP(Contraproposta[[#This Row],[Cód. Tuss]],BASE[[#All],[TUSS]:[HMO]],5,0)</f>
        <v>434</v>
      </c>
      <c r="F41" s="86">
        <f>Contraproposta[[#This Row],[Quantidade de USO]]*0.3</f>
        <v>130.19999999999999</v>
      </c>
      <c r="G41" s="79" t="s">
        <v>13</v>
      </c>
      <c r="H41" s="72" t="str">
        <f>IFERROR(ROUNDUP(Contraproposta[[#This Row],[Valor Sugerido pela Clinica (R$)]]/Contraproposta[[#This Row],[Quantidade de USO]],2),"-")</f>
        <v>-</v>
      </c>
      <c r="I41" s="75">
        <f ca="1">Contraproposta[[#This Row],[Moeda Aprovada]]*Contraproposta[[#This Row],[Quantidade de USO]]</f>
        <v>0</v>
      </c>
      <c r="J41" s="14">
        <f ca="1">IFERROR(ROUNDUP(Contraproposta[[#This Row],[Valor Aprovado (R$)]]/Contraproposta[[#This Row],[Quantidade de USO]],2),"-")</f>
        <v>0</v>
      </c>
    </row>
    <row r="42" spans="1:10" hidden="1" x14ac:dyDescent="0.25">
      <c r="A42" s="70">
        <v>86000322</v>
      </c>
      <c r="B42" s="11" t="str">
        <f>VLOOKUP(Contraproposta[[#This Row],[Cód. Tuss]],BASE[[#All],[TUSS]:[PROCEDIMENTOS ODONTOLÓGICOS]],2,0)</f>
        <v>Grade palatina removível</v>
      </c>
      <c r="C42" s="80" t="str">
        <f>VLOOKUP(Contraproposta[[#This Row],[Cód. Tuss]],BASE[[#All],[TUSS]:[APLICAÇÃO]],4,0)</f>
        <v>ARCADA</v>
      </c>
      <c r="D42" s="22" t="str">
        <f>VLOOKUP(Contraproposta[[#This Row],[Cód. Tuss]],CHOOSE({1,2},BASE[[#All],[TUSS]],BASE[[#All],[ÁREA]]),2,0)</f>
        <v>ORTOPEDIA</v>
      </c>
      <c r="E42" s="85">
        <f>VLOOKUP(Contraproposta[[#This Row],[Cód. Tuss]],BASE[[#All],[TUSS]:[HMO]],5,0)</f>
        <v>353</v>
      </c>
      <c r="F42" s="86">
        <f>Contraproposta[[#This Row],[Quantidade de USO]]*0.3</f>
        <v>105.89999999999999</v>
      </c>
      <c r="G42" s="79" t="s">
        <v>13</v>
      </c>
      <c r="H42" s="72" t="str">
        <f>IFERROR(ROUNDUP(Contraproposta[[#This Row],[Valor Sugerido pela Clinica (R$)]]/Contraproposta[[#This Row],[Quantidade de USO]],2),"-")</f>
        <v>-</v>
      </c>
      <c r="I42" s="75">
        <f ca="1">Contraproposta[[#This Row],[Moeda Aprovada]]*Contraproposta[[#This Row],[Quantidade de USO]]</f>
        <v>0</v>
      </c>
      <c r="J42" s="14">
        <f ca="1">IFERROR(ROUNDUP(Contraproposta[[#This Row],[Valor Aprovado (R$)]]/Contraproposta[[#This Row],[Quantidade de USO]],2),"-")</f>
        <v>0</v>
      </c>
    </row>
    <row r="43" spans="1:10" hidden="1" x14ac:dyDescent="0.25">
      <c r="A43" s="70">
        <v>86000462</v>
      </c>
      <c r="B43" s="11" t="str">
        <f>VLOOKUP(Contraproposta[[#This Row],[Cód. Tuss]],BASE[[#All],[TUSS]:[PROCEDIMENTOS ODONTOLÓGICOS]],2,0)</f>
        <v>Placa de hawley</v>
      </c>
      <c r="C43" s="80" t="str">
        <f>VLOOKUP(Contraproposta[[#This Row],[Cód. Tuss]],BASE[[#All],[TUSS]:[APLICAÇÃO]],4,0)</f>
        <v>BOCA</v>
      </c>
      <c r="D43" s="22" t="str">
        <f>VLOOKUP(Contraproposta[[#This Row],[Cód. Tuss]],CHOOSE({1,2},BASE[[#All],[TUSS]],BASE[[#All],[ÁREA]]),2,0)</f>
        <v>ORTOPEDIA</v>
      </c>
      <c r="E43" s="85">
        <f>VLOOKUP(Contraproposta[[#This Row],[Cód. Tuss]],BASE[[#All],[TUSS]:[HMO]],5,0)</f>
        <v>390</v>
      </c>
      <c r="F43" s="86">
        <f>Contraproposta[[#This Row],[Quantidade de USO]]*0.3</f>
        <v>117</v>
      </c>
      <c r="G43" s="79" t="s">
        <v>13</v>
      </c>
      <c r="H43" s="72" t="str">
        <f>IFERROR(ROUNDUP(Contraproposta[[#This Row],[Valor Sugerido pela Clinica (R$)]]/Contraproposta[[#This Row],[Quantidade de USO]],2),"-")</f>
        <v>-</v>
      </c>
      <c r="I43" s="75">
        <f ca="1">Contraproposta[[#This Row],[Moeda Aprovada]]*Contraproposta[[#This Row],[Quantidade de USO]]</f>
        <v>0</v>
      </c>
      <c r="J43" s="14">
        <f ca="1">IFERROR(ROUNDUP(Contraproposta[[#This Row],[Valor Aprovado (R$)]]/Contraproposta[[#This Row],[Quantidade de USO]],2),"-")</f>
        <v>0</v>
      </c>
    </row>
    <row r="44" spans="1:10" hidden="1" x14ac:dyDescent="0.25">
      <c r="A44" s="70">
        <v>86000470</v>
      </c>
      <c r="B44" s="11" t="str">
        <f>VLOOKUP(Contraproposta[[#This Row],[Cód. Tuss]],BASE[[#All],[TUSS]:[PROCEDIMENTOS ODONTOLÓGICOS]],2,0)</f>
        <v>Placa de hawley com torno expansor</v>
      </c>
      <c r="C44" s="80" t="str">
        <f>VLOOKUP(Contraproposta[[#This Row],[Cód. Tuss]],BASE[[#All],[TUSS]:[APLICAÇÃO]],4,0)</f>
        <v>ARCADA</v>
      </c>
      <c r="D44" s="22" t="str">
        <f>VLOOKUP(Contraproposta[[#This Row],[Cód. Tuss]],CHOOSE({1,2},BASE[[#All],[TUSS]],BASE[[#All],[ÁREA]]),2,0)</f>
        <v>ORTOPEDIA</v>
      </c>
      <c r="E44" s="85">
        <f>VLOOKUP(Contraproposta[[#This Row],[Cód. Tuss]],BASE[[#All],[TUSS]:[HMO]],5,0)</f>
        <v>559</v>
      </c>
      <c r="F44" s="86">
        <f>Contraproposta[[#This Row],[Quantidade de USO]]*0.3</f>
        <v>167.7</v>
      </c>
      <c r="G44" s="79" t="s">
        <v>13</v>
      </c>
      <c r="H44" s="72" t="str">
        <f>IFERROR(ROUNDUP(Contraproposta[[#This Row],[Valor Sugerido pela Clinica (R$)]]/Contraproposta[[#This Row],[Quantidade de USO]],2),"-")</f>
        <v>-</v>
      </c>
      <c r="I44" s="75">
        <f ca="1">Contraproposta[[#This Row],[Moeda Aprovada]]*Contraproposta[[#This Row],[Quantidade de USO]]</f>
        <v>0</v>
      </c>
      <c r="J44" s="14">
        <f ca="1">IFERROR(ROUNDUP(Contraproposta[[#This Row],[Valor Aprovado (R$)]]/Contraproposta[[#This Row],[Quantidade de USO]],2),"-")</f>
        <v>0</v>
      </c>
    </row>
    <row r="45" spans="1:10" hidden="1" x14ac:dyDescent="0.25">
      <c r="A45" s="70">
        <v>86000535</v>
      </c>
      <c r="B45" s="11" t="str">
        <f>VLOOKUP(Contraproposta[[#This Row],[Cód. Tuss]],BASE[[#All],[TUSS]:[PROCEDIMENTOS ODONTOLÓGICOS]],2,0)</f>
        <v>Placa lábio ativa</v>
      </c>
      <c r="C45" s="80" t="str">
        <f>VLOOKUP(Contraproposta[[#This Row],[Cód. Tuss]],BASE[[#All],[TUSS]:[APLICAÇÃO]],4,0)</f>
        <v>BOCA</v>
      </c>
      <c r="D45" s="22" t="str">
        <f>VLOOKUP(Contraproposta[[#This Row],[Cód. Tuss]],CHOOSE({1,2},BASE[[#All],[TUSS]],BASE[[#All],[ÁREA]]),2,0)</f>
        <v>ORTOPEDIA</v>
      </c>
      <c r="E45" s="85">
        <f>VLOOKUP(Contraproposta[[#This Row],[Cód. Tuss]],BASE[[#All],[TUSS]:[HMO]],5,0)</f>
        <v>722</v>
      </c>
      <c r="F45" s="86">
        <f>Contraproposta[[#This Row],[Quantidade de USO]]*0.3</f>
        <v>216.6</v>
      </c>
      <c r="G45" s="79" t="s">
        <v>13</v>
      </c>
      <c r="H45" s="72" t="str">
        <f>IFERROR(ROUNDUP(Contraproposta[[#This Row],[Valor Sugerido pela Clinica (R$)]]/Contraproposta[[#This Row],[Quantidade de USO]],2),"-")</f>
        <v>-</v>
      </c>
      <c r="I45" s="75">
        <f ca="1">Contraproposta[[#This Row],[Moeda Aprovada]]*Contraproposta[[#This Row],[Quantidade de USO]]</f>
        <v>0</v>
      </c>
      <c r="J45" s="14">
        <f ca="1">IFERROR(ROUNDUP(Contraproposta[[#This Row],[Valor Aprovado (R$)]]/Contraproposta[[#This Row],[Quantidade de USO]],2),"-")</f>
        <v>0</v>
      </c>
    </row>
    <row r="46" spans="1:10" hidden="1" x14ac:dyDescent="0.25">
      <c r="A46" s="70">
        <v>86000560</v>
      </c>
      <c r="B46" s="11" t="str">
        <f>VLOOKUP(Contraproposta[[#This Row],[Cód. Tuss]],BASE[[#All],[TUSS]:[PROCEDIMENTOS ODONTOLÓGICOS]],2,0)</f>
        <v>Quadrielice</v>
      </c>
      <c r="C46" s="80" t="str">
        <f>VLOOKUP(Contraproposta[[#This Row],[Cód. Tuss]],BASE[[#All],[TUSS]:[APLICAÇÃO]],4,0)</f>
        <v>ARCADA</v>
      </c>
      <c r="D46" s="22" t="str">
        <f>VLOOKUP(Contraproposta[[#This Row],[Cód. Tuss]],CHOOSE({1,2},BASE[[#All],[TUSS]],BASE[[#All],[ÁREA]]),2,0)</f>
        <v>ORTOPEDIA</v>
      </c>
      <c r="E46" s="85">
        <f>VLOOKUP(Contraproposta[[#This Row],[Cód. Tuss]],BASE[[#All],[TUSS]:[HMO]],5,0)</f>
        <v>578</v>
      </c>
      <c r="F46" s="86">
        <f>Contraproposta[[#This Row],[Quantidade de USO]]*0.3</f>
        <v>173.4</v>
      </c>
      <c r="G46" s="79" t="s">
        <v>13</v>
      </c>
      <c r="H46" s="72" t="str">
        <f>IFERROR(ROUNDUP(Contraproposta[[#This Row],[Valor Sugerido pela Clinica (R$)]]/Contraproposta[[#This Row],[Quantidade de USO]],2),"-")</f>
        <v>-</v>
      </c>
      <c r="I46" s="75">
        <f ca="1">Contraproposta[[#This Row],[Moeda Aprovada]]*Contraproposta[[#This Row],[Quantidade de USO]]</f>
        <v>0</v>
      </c>
      <c r="J46" s="14">
        <f ca="1">IFERROR(ROUNDUP(Contraproposta[[#This Row],[Valor Aprovado (R$)]]/Contraproposta[[#This Row],[Quantidade de USO]],2),"-")</f>
        <v>0</v>
      </c>
    </row>
    <row r="47" spans="1:10" hidden="1" x14ac:dyDescent="0.25">
      <c r="A47" s="70">
        <v>85300047</v>
      </c>
      <c r="B47" s="11" t="str">
        <f>VLOOKUP(Contraproposta[[#This Row],[Cód. Tuss]],BASE[[#All],[TUSS]:[PROCEDIMENTOS ODONTOLÓGICOS]],2,0)</f>
        <v>raspagem supra-gengival</v>
      </c>
      <c r="C47" s="20" t="str">
        <f>VLOOKUP(Contraproposta[[#This Row],[Cód. Tuss]],BASE[[#All],[TUSS]:[APLICAÇÃO]],4,0)</f>
        <v>BOCA</v>
      </c>
      <c r="D47" s="22" t="str">
        <f>VLOOKUP(Contraproposta[[#This Row],[Cód. Tuss]],CHOOSE({1,2},BASE[[#All],[TUSS]],BASE[[#All],[ÁREA]]),2,0)</f>
        <v>Periodontia</v>
      </c>
      <c r="E47" s="85">
        <f>VLOOKUP(Contraproposta[[#This Row],[Cód. Tuss]],BASE[[#All],[TUSS]:[HMO]],5,0)</f>
        <v>144</v>
      </c>
      <c r="F47" s="86">
        <f>Contraproposta[[#This Row],[Quantidade de USO]]*0.3</f>
        <v>43.199999999999996</v>
      </c>
      <c r="G47" s="79" t="s">
        <v>13</v>
      </c>
      <c r="H47" s="72" t="str">
        <f>IFERROR(ROUNDUP(Contraproposta[[#This Row],[Valor Sugerido pela Clinica (R$)]]/Contraproposta[[#This Row],[Quantidade de USO]],2),"-")</f>
        <v>-</v>
      </c>
      <c r="I47" s="75">
        <f ca="1">Contraproposta[[#This Row],[Moeda Aprovada]]*Contraproposta[[#This Row],[Quantidade de USO]]</f>
        <v>0</v>
      </c>
      <c r="J47" s="14">
        <f ca="1">IFERROR(ROUNDUP(Contraproposta[[#This Row],[Valor Aprovado (R$)]]/Contraproposta[[#This Row],[Quantidade de USO]],2),"-")</f>
        <v>0</v>
      </c>
    </row>
    <row r="48" spans="1:10" hidden="1" x14ac:dyDescent="0.25">
      <c r="A48" s="70">
        <v>85300039</v>
      </c>
      <c r="B48" s="11" t="str">
        <f>VLOOKUP(Contraproposta[[#This Row],[Cód. Tuss]],BASE[[#All],[TUSS]:[PROCEDIMENTOS ODONTOLÓGICOS]],2,0)</f>
        <v>raspagem sub-gengival/alisamento radicular</v>
      </c>
      <c r="C48" s="20" t="str">
        <f>VLOOKUP(Contraproposta[[#This Row],[Cód. Tuss]],BASE[[#All],[TUSS]:[APLICAÇÃO]],4,0)</f>
        <v>HEMIARCADA</v>
      </c>
      <c r="D48" s="22" t="str">
        <f>VLOOKUP(Contraproposta[[#This Row],[Cód. Tuss]],CHOOSE({1,2},BASE[[#All],[TUSS]],BASE[[#All],[ÁREA]]),2,0)</f>
        <v>Periodontia</v>
      </c>
      <c r="E48" s="85">
        <f>VLOOKUP(Contraproposta[[#This Row],[Cód. Tuss]],BASE[[#All],[TUSS]:[HMO]],5,0)</f>
        <v>44</v>
      </c>
      <c r="F48" s="86">
        <f>Contraproposta[[#This Row],[Quantidade de USO]]*0.3</f>
        <v>13.2</v>
      </c>
      <c r="G48" s="79" t="s">
        <v>13</v>
      </c>
      <c r="H48" s="73" t="str">
        <f>IFERROR(ROUNDUP(Contraproposta[[#This Row],[Valor Sugerido pela Clinica (R$)]]/Contraproposta[[#This Row],[Quantidade de USO]],2),"-")</f>
        <v>-</v>
      </c>
      <c r="I48" s="15" t="s">
        <v>81</v>
      </c>
      <c r="J48" s="16" t="str">
        <f>IFERROR(ROUNDUP(Contraproposta[[#This Row],[Valor Aprovado (R$)]]/Contraproposta[[#This Row],[Quantidade de USO]],2),"-")</f>
        <v>-</v>
      </c>
    </row>
    <row r="49" spans="1:10" hidden="1" x14ac:dyDescent="0.25">
      <c r="A49" s="70">
        <v>82000921</v>
      </c>
      <c r="B49" s="11" t="str">
        <f>VLOOKUP(Contraproposta[[#This Row],[Cód. Tuss]],BASE[[#All],[TUSS]:[PROCEDIMENTOS ODONTOLÓGICOS]],2,0)</f>
        <v>gengivectomia</v>
      </c>
      <c r="C49" s="20" t="str">
        <f>VLOOKUP(Contraproposta[[#This Row],[Cód. Tuss]],BASE[[#All],[TUSS]:[APLICAÇÃO]],4,0)</f>
        <v>SEGMENTO</v>
      </c>
      <c r="D49" s="22" t="str">
        <f>VLOOKUP(Contraproposta[[#This Row],[Cód. Tuss]],CHOOSE({1,2},BASE[[#All],[TUSS]],BASE[[#All],[ÁREA]]),2,0)</f>
        <v>Periodontia</v>
      </c>
      <c r="E49" s="85">
        <f>VLOOKUP(Contraproposta[[#This Row],[Cód. Tuss]],BASE[[#All],[TUSS]:[HMO]],5,0)</f>
        <v>144</v>
      </c>
      <c r="F49" s="86">
        <f>Contraproposta[[#This Row],[Quantidade de USO]]*0.3</f>
        <v>43.199999999999996</v>
      </c>
      <c r="G49" s="79" t="s">
        <v>13</v>
      </c>
      <c r="H49" s="72" t="str">
        <f>IFERROR(ROUNDUP(Contraproposta[[#This Row],[Valor Sugerido pela Clinica (R$)]]/Contraproposta[[#This Row],[Quantidade de USO]],2),"-")</f>
        <v>-</v>
      </c>
      <c r="I49" s="15" t="s">
        <v>81</v>
      </c>
      <c r="J49" s="14" t="str">
        <f>IFERROR(ROUNDUP(Contraproposta[[#This Row],[Valor Aprovado (R$)]]/Contraproposta[[#This Row],[Quantidade de USO]],2),"-")</f>
        <v>-</v>
      </c>
    </row>
    <row r="50" spans="1:10" hidden="1" x14ac:dyDescent="0.25">
      <c r="A50" s="70">
        <v>82000948</v>
      </c>
      <c r="B50" s="11" t="str">
        <f>VLOOKUP(Contraproposta[[#This Row],[Cód. Tuss]],BASE[[#All],[TUSS]:[PROCEDIMENTOS ODONTOLÓGICOS]],2,0)</f>
        <v>gengivoplastia</v>
      </c>
      <c r="C50" s="20" t="str">
        <f>VLOOKUP(Contraproposta[[#This Row],[Cód. Tuss]],BASE[[#All],[TUSS]:[APLICAÇÃO]],4,0)</f>
        <v>SEGMENTO</v>
      </c>
      <c r="D50" s="22" t="str">
        <f>VLOOKUP(Contraproposta[[#This Row],[Cód. Tuss]],CHOOSE({1,2},BASE[[#All],[TUSS]],BASE[[#All],[ÁREA]]),2,0)</f>
        <v>Periodontia</v>
      </c>
      <c r="E50" s="85">
        <f>VLOOKUP(Contraproposta[[#This Row],[Cód. Tuss]],BASE[[#All],[TUSS]:[HMO]],5,0)</f>
        <v>144</v>
      </c>
      <c r="F50" s="86">
        <f>Contraproposta[[#This Row],[Quantidade de USO]]*0.3</f>
        <v>43.199999999999996</v>
      </c>
      <c r="G50" s="79" t="s">
        <v>13</v>
      </c>
      <c r="H50" s="73" t="str">
        <f>IFERROR(ROUNDUP(Contraproposta[[#This Row],[Valor Sugerido pela Clinica (R$)]]/Contraproposta[[#This Row],[Quantidade de USO]],2),"-")</f>
        <v>-</v>
      </c>
      <c r="I50" s="15" t="s">
        <v>81</v>
      </c>
      <c r="J50" s="16" t="str">
        <f>IFERROR(ROUNDUP(Contraproposta[[#This Row],[Valor Aprovado (R$)]]/Contraproposta[[#This Row],[Quantidade de USO]],2),"-")</f>
        <v>-</v>
      </c>
    </row>
    <row r="51" spans="1:10" ht="15.75" hidden="1" thickBot="1" x14ac:dyDescent="0.3">
      <c r="A51" s="70">
        <v>82000212</v>
      </c>
      <c r="B51" s="11" t="str">
        <f>VLOOKUP(Contraproposta[[#This Row],[Cód. Tuss]],BASE[[#All],[TUSS]:[PROCEDIMENTOS ODONTOLÓGICOS]],2,0)</f>
        <v>aumento de coroa clínica</v>
      </c>
      <c r="C51" s="20" t="str">
        <f>VLOOKUP(Contraproposta[[#This Row],[Cód. Tuss]],BASE[[#All],[TUSS]:[APLICAÇÃO]],4,0)</f>
        <v>DENTE</v>
      </c>
      <c r="D51" s="22" t="str">
        <f>VLOOKUP(Contraproposta[[#This Row],[Cód. Tuss]],CHOOSE({1,2},BASE[[#All],[TUSS]],BASE[[#All],[ÁREA]]),2,0)</f>
        <v>Periodontia</v>
      </c>
      <c r="E51" s="85">
        <f>VLOOKUP(Contraproposta[[#This Row],[Cód. Tuss]],BASE[[#All],[TUSS]:[HMO]],5,0)</f>
        <v>181</v>
      </c>
      <c r="F51" s="86">
        <f>Contraproposta[[#This Row],[Quantidade de USO]]*0.3</f>
        <v>54.3</v>
      </c>
      <c r="G51" s="79" t="s">
        <v>13</v>
      </c>
      <c r="H51" s="74" t="str">
        <f>IFERROR(ROUNDUP(Contraproposta[[#This Row],[Valor Sugerido pela Clinica (R$)]]/Contraproposta[[#This Row],[Quantidade de USO]],2),"-")</f>
        <v>-</v>
      </c>
      <c r="I51" s="15" t="s">
        <v>81</v>
      </c>
      <c r="J51" s="14" t="str">
        <f>IFERROR(ROUNDUP(Contraproposta[[#This Row],[Valor Aprovado (R$)]]/Contraproposta[[#This Row],[Quantidade de USO]],2),"-")</f>
        <v>-</v>
      </c>
    </row>
    <row r="52" spans="1:10" hidden="1" x14ac:dyDescent="0.25">
      <c r="A52" s="70">
        <v>82000417</v>
      </c>
      <c r="B52" s="11" t="str">
        <f>VLOOKUP(Contraproposta[[#This Row],[Cód. Tuss]],BASE[[#All],[TUSS]:[PROCEDIMENTOS ODONTOLÓGICOS]],2,0)</f>
        <v>cirurgia periodontal a retalho</v>
      </c>
      <c r="C52" s="20" t="str">
        <f>VLOOKUP(Contraproposta[[#This Row],[Cód. Tuss]],BASE[[#All],[TUSS]:[APLICAÇÃO]],4,0)</f>
        <v>SEGMENTO</v>
      </c>
      <c r="D52" s="22" t="str">
        <f>VLOOKUP(Contraproposta[[#This Row],[Cód. Tuss]],CHOOSE({1,2},BASE[[#All],[TUSS]],BASE[[#All],[ÁREA]]),2,0)</f>
        <v>Periodontia</v>
      </c>
      <c r="E52" s="85">
        <f>VLOOKUP(Contraproposta[[#This Row],[Cód. Tuss]],BASE[[#All],[TUSS]:[HMO]],5,0)</f>
        <v>198</v>
      </c>
      <c r="F52" s="86">
        <f>Contraproposta[[#This Row],[Quantidade de USO]]*0.3</f>
        <v>59.4</v>
      </c>
      <c r="G52" s="79" t="s">
        <v>13</v>
      </c>
      <c r="H52" s="73" t="str">
        <f>IFERROR(ROUNDUP(Contraproposta[[#This Row],[Valor Sugerido pela Clinica (R$)]]/Contraproposta[[#This Row],[Quantidade de USO]],2),"-")</f>
        <v>-</v>
      </c>
      <c r="I52" s="82" t="s">
        <v>81</v>
      </c>
      <c r="J52" s="16" t="str">
        <f>IFERROR(ROUNDUP(Contraproposta[[#This Row],[Valor Aprovado (R$)]]/Contraproposta[[#This Row],[Quantidade de USO]],2),"-")</f>
        <v>-</v>
      </c>
    </row>
    <row r="53" spans="1:10" hidden="1" x14ac:dyDescent="0.25">
      <c r="A53" s="70">
        <v>84000090</v>
      </c>
      <c r="B53" s="11" t="str">
        <f>VLOOKUP(Contraproposta[[#This Row],[Cód. Tuss]],BASE[[#All],[TUSS]:[PROCEDIMENTOS ODONTOLÓGICOS]],2,0)</f>
        <v>aplicação tópica de flúor</v>
      </c>
      <c r="C53" s="20" t="str">
        <f>VLOOKUP(Contraproposta[[#This Row],[Cód. Tuss]],BASE[[#All],[TUSS]:[APLICAÇÃO]],4,0)</f>
        <v>BOCA</v>
      </c>
      <c r="D53" s="22" t="str">
        <f>VLOOKUP(Contraproposta[[#This Row],[Cód. Tuss]],CHOOSE({1,2},BASE[[#All],[TUSS]],BASE[[#All],[ÁREA]]),2,0)</f>
        <v>Prevenção</v>
      </c>
      <c r="E53" s="85">
        <f>VLOOKUP(Contraproposta[[#This Row],[Cód. Tuss]],BASE[[#All],[TUSS]:[HMO]],5,0)</f>
        <v>72</v>
      </c>
      <c r="F53" s="86">
        <f>Contraproposta[[#This Row],[Quantidade de USO]]*0.3</f>
        <v>21.599999999999998</v>
      </c>
      <c r="G53" s="79" t="s">
        <v>13</v>
      </c>
      <c r="H53" s="72" t="str">
        <f>IFERROR(ROUNDUP(Contraproposta[[#This Row],[Valor Sugerido pela Clinica (R$)]]/Contraproposta[[#This Row],[Quantidade de USO]],2),"-")</f>
        <v>-</v>
      </c>
      <c r="I53" s="82" t="s">
        <v>81</v>
      </c>
      <c r="J53" s="14" t="str">
        <f>IFERROR(ROUNDUP(Contraproposta[[#This Row],[Valor Aprovado (R$)]]/Contraproposta[[#This Row],[Quantidade de USO]],2),"-")</f>
        <v>-</v>
      </c>
    </row>
    <row r="54" spans="1:10" ht="15" hidden="1" customHeight="1" x14ac:dyDescent="0.25">
      <c r="A54" s="70">
        <v>84000198</v>
      </c>
      <c r="B54" s="11" t="str">
        <f>VLOOKUP(Contraproposta[[#This Row],[Cód. Tuss]],BASE[[#All],[TUSS]:[PROCEDIMENTOS ODONTOLÓGICOS]],2,0)</f>
        <v>profilaxia: polimento coronário</v>
      </c>
      <c r="C54" s="20" t="str">
        <f>VLOOKUP(Contraproposta[[#This Row],[Cód. Tuss]],BASE[[#All],[TUSS]:[APLICAÇÃO]],4,0)</f>
        <v>BOCA</v>
      </c>
      <c r="D54" s="22" t="str">
        <f>VLOOKUP(Contraproposta[[#This Row],[Cód. Tuss]],CHOOSE({1,2},BASE[[#All],[TUSS]],BASE[[#All],[ÁREA]]),2,0)</f>
        <v>Prevenção</v>
      </c>
      <c r="E54" s="85">
        <f>VLOOKUP(Contraproposta[[#This Row],[Cód. Tuss]],BASE[[#All],[TUSS]:[HMO]],5,0)</f>
        <v>140</v>
      </c>
      <c r="F54" s="86">
        <f>Contraproposta[[#This Row],[Quantidade de USO]]*0.3</f>
        <v>42</v>
      </c>
      <c r="G54" s="79" t="s">
        <v>13</v>
      </c>
      <c r="H54" s="73" t="str">
        <f>IFERROR(ROUNDUP(Contraproposta[[#This Row],[Valor Sugerido pela Clinica (R$)]]/Contraproposta[[#This Row],[Quantidade de USO]],2),"-")</f>
        <v>-</v>
      </c>
      <c r="I54" s="82" t="s">
        <v>81</v>
      </c>
      <c r="J54" s="14" t="str">
        <f>IFERROR(ROUNDUP(Contraproposta[[#This Row],[Valor Aprovado (R$)]]/Contraproposta[[#This Row],[Quantidade de USO]],2),"-")</f>
        <v>-</v>
      </c>
    </row>
    <row r="55" spans="1:10" x14ac:dyDescent="0.25">
      <c r="A55" s="70">
        <v>85400076</v>
      </c>
      <c r="B55" s="11" t="str">
        <f>VLOOKUP(Contraproposta[[#This Row],[Cód. Tuss]],BASE[[#All],[TUSS]:[PROCEDIMENTOS ODONTOLÓGICOS]],2,0)</f>
        <v>coroa provisória com pino</v>
      </c>
      <c r="C55" s="20" t="str">
        <f>VLOOKUP(Contraproposta[[#This Row],[Cód. Tuss]],BASE[[#All],[TUSS]:[APLICAÇÃO]],4,0)</f>
        <v>DENTE</v>
      </c>
      <c r="D55" s="22" t="str">
        <f>VLOOKUP(Contraproposta[[#This Row],[Cód. Tuss]],CHOOSE({1,2},BASE[[#All],[TUSS]],BASE[[#All],[ÁREA]]),2,0)</f>
        <v>Prótese Dentária</v>
      </c>
      <c r="E55" s="85">
        <f>VLOOKUP(Contraproposta[[#This Row],[Cód. Tuss]],BASE[[#All],[TUSS]:[HMO]],5,0)</f>
        <v>154</v>
      </c>
      <c r="F55" s="86">
        <f>Contraproposta[[#This Row],[Quantidade de USO]]*0.3</f>
        <v>46.199999999999996</v>
      </c>
      <c r="G55" s="79">
        <v>118.66</v>
      </c>
      <c r="H55" s="72">
        <f>IFERROR(ROUNDUP(Contraproposta[[#This Row],[Valor Sugerido pela Clinica (R$)]]/Contraproposta[[#This Row],[Quantidade de USO]],2),"-")</f>
        <v>0.78</v>
      </c>
      <c r="I55" s="82" t="s">
        <v>81</v>
      </c>
      <c r="J55" s="14" t="str">
        <f>IFERROR(ROUNDUP(Contraproposta[[#This Row],[Valor Aprovado (R$)]]/Contraproposta[[#This Row],[Quantidade de USO]],2),"-")</f>
        <v>-</v>
      </c>
    </row>
    <row r="56" spans="1:10" x14ac:dyDescent="0.25">
      <c r="A56" s="70">
        <v>85400084</v>
      </c>
      <c r="B56" s="11" t="str">
        <f>VLOOKUP(Contraproposta[[#This Row],[Cód. Tuss]],BASE[[#All],[TUSS]:[PROCEDIMENTOS ODONTOLÓGICOS]],2,0)</f>
        <v>coroa provisória sem pino</v>
      </c>
      <c r="C56" s="20" t="str">
        <f>VLOOKUP(Contraproposta[[#This Row],[Cód. Tuss]],BASE[[#All],[TUSS]:[APLICAÇÃO]],4,0)</f>
        <v>DENTE</v>
      </c>
      <c r="D56" s="22" t="str">
        <f>VLOOKUP(Contraproposta[[#This Row],[Cód. Tuss]],CHOOSE({1,2},BASE[[#All],[TUSS]],BASE[[#All],[ÁREA]]),2,0)</f>
        <v>Prótese Dentária</v>
      </c>
      <c r="E56" s="85">
        <f>VLOOKUP(Contraproposta[[#This Row],[Cód. Tuss]],BASE[[#All],[TUSS]:[HMO]],5,0)</f>
        <v>154</v>
      </c>
      <c r="F56" s="86">
        <f>Contraproposta[[#This Row],[Quantidade de USO]]*0.3</f>
        <v>46.199999999999996</v>
      </c>
      <c r="G56" s="79">
        <v>118.66</v>
      </c>
      <c r="H56" s="73">
        <f>IFERROR(ROUNDUP(Contraproposta[[#This Row],[Valor Sugerido pela Clinica (R$)]]/Contraproposta[[#This Row],[Quantidade de USO]],2),"-")</f>
        <v>0.78</v>
      </c>
      <c r="I56" s="82" t="s">
        <v>81</v>
      </c>
      <c r="J56" s="16" t="str">
        <f>IFERROR(ROUNDUP(Contraproposta[[#This Row],[Valor Aprovado (R$)]]/Contraproposta[[#This Row],[Quantidade de USO]],2),"-")</f>
        <v>-</v>
      </c>
    </row>
    <row r="57" spans="1:10" x14ac:dyDescent="0.25">
      <c r="A57" s="70">
        <v>85400114</v>
      </c>
      <c r="B57" s="11" t="str">
        <f>VLOOKUP(Contraproposta[[#This Row],[Cód. Tuss]],BASE[[#All],[TUSS]:[PROCEDIMENTOS ODONTOLÓGICOS]],2,0)</f>
        <v>coroa total em cerômero</v>
      </c>
      <c r="C57" s="20" t="str">
        <f>VLOOKUP(Contraproposta[[#This Row],[Cód. Tuss]],BASE[[#All],[TUSS]:[APLICAÇÃO]],4,0)</f>
        <v>DENTE (ANTERIOR)</v>
      </c>
      <c r="D57" s="22" t="str">
        <f>VLOOKUP(Contraproposta[[#This Row],[Cód. Tuss]],CHOOSE({1,2},BASE[[#All],[TUSS]],BASE[[#All],[ÁREA]]),2,0)</f>
        <v>Prótese Dentária</v>
      </c>
      <c r="E57" s="85">
        <f>VLOOKUP(Contraproposta[[#This Row],[Cód. Tuss]],BASE[[#All],[TUSS]:[HMO]],5,0)</f>
        <v>472</v>
      </c>
      <c r="F57" s="86">
        <f>Contraproposta[[#This Row],[Quantidade de USO]]*0.3</f>
        <v>141.6</v>
      </c>
      <c r="G57" s="79">
        <v>711.95</v>
      </c>
      <c r="H57" s="72">
        <f>IFERROR(ROUNDUP(Contraproposta[[#This Row],[Valor Sugerido pela Clinica (R$)]]/Contraproposta[[#This Row],[Quantidade de USO]],2),"-")</f>
        <v>1.51</v>
      </c>
      <c r="I57" s="82" t="s">
        <v>81</v>
      </c>
      <c r="J57" s="14" t="str">
        <f>IFERROR(ROUNDUP(Contraproposta[[#This Row],[Valor Aprovado (R$)]]/Contraproposta[[#This Row],[Quantidade de USO]],2),"-")</f>
        <v>-</v>
      </c>
    </row>
    <row r="58" spans="1:10" x14ac:dyDescent="0.25">
      <c r="A58" s="70">
        <v>85400149</v>
      </c>
      <c r="B58" s="11" t="str">
        <f>VLOOKUP(Contraproposta[[#This Row],[Cód. Tuss]],BASE[[#All],[TUSS]:[PROCEDIMENTOS ODONTOLÓGICOS]],2,0)</f>
        <v>coroa total metálica</v>
      </c>
      <c r="C58" s="20" t="str">
        <f>VLOOKUP(Contraproposta[[#This Row],[Cód. Tuss]],BASE[[#All],[TUSS]:[APLICAÇÃO]],4,0)</f>
        <v>DENTE (POSTERIOR)</v>
      </c>
      <c r="D58" s="22" t="str">
        <f>VLOOKUP(Contraproposta[[#This Row],[Cód. Tuss]],CHOOSE({1,2},BASE[[#All],[TUSS]],BASE[[#All],[ÁREA]]),2,0)</f>
        <v>Prótese Dentária</v>
      </c>
      <c r="E58" s="85">
        <f>VLOOKUP(Contraproposta[[#This Row],[Cód. Tuss]],BASE[[#All],[TUSS]:[HMO]],5,0)</f>
        <v>472</v>
      </c>
      <c r="F58" s="86">
        <f>Contraproposta[[#This Row],[Quantidade de USO]]*0.3</f>
        <v>141.6</v>
      </c>
      <c r="G58" s="79">
        <v>593.29</v>
      </c>
      <c r="H58" s="73">
        <f>IFERROR(ROUNDUP(Contraproposta[[#This Row],[Valor Sugerido pela Clinica (R$)]]/Contraproposta[[#This Row],[Quantidade de USO]],2),"-")</f>
        <v>1.26</v>
      </c>
      <c r="I58" s="82" t="s">
        <v>81</v>
      </c>
      <c r="J58" s="16" t="str">
        <f>IFERROR(ROUNDUP(Contraproposta[[#This Row],[Valor Aprovado (R$)]]/Contraproposta[[#This Row],[Quantidade de USO]],2),"-")</f>
        <v>-</v>
      </c>
    </row>
    <row r="59" spans="1:10" x14ac:dyDescent="0.25">
      <c r="A59" s="70">
        <v>85400211</v>
      </c>
      <c r="B59" s="11" t="str">
        <f>VLOOKUP(Contraproposta[[#This Row],[Cód. Tuss]],BASE[[#All],[TUSS]:[PROCEDIMENTOS ODONTOLÓGICOS]],2,0)</f>
        <v>núcleo de preenchimento</v>
      </c>
      <c r="C59" s="20" t="str">
        <f>VLOOKUP(Contraproposta[[#This Row],[Cód. Tuss]],BASE[[#All],[TUSS]:[APLICAÇÃO]],4,0)</f>
        <v>DENTE</v>
      </c>
      <c r="D59" s="22" t="str">
        <f>VLOOKUP(Contraproposta[[#This Row],[Cód. Tuss]],CHOOSE({1,2},BASE[[#All],[TUSS]],BASE[[#All],[ÁREA]]),2,0)</f>
        <v>Prótese Dentária</v>
      </c>
      <c r="E59" s="85">
        <f>VLOOKUP(Contraproposta[[#This Row],[Cód. Tuss]],BASE[[#All],[TUSS]:[HMO]],5,0)</f>
        <v>134</v>
      </c>
      <c r="F59" s="86">
        <f>Contraproposta[[#This Row],[Quantidade de USO]]*0.3</f>
        <v>40.199999999999996</v>
      </c>
      <c r="G59" s="79">
        <v>84.04</v>
      </c>
      <c r="H59" s="72">
        <f>IFERROR(ROUNDUP(Contraproposta[[#This Row],[Valor Sugerido pela Clinica (R$)]]/Contraproposta[[#This Row],[Quantidade de USO]],2),"-")</f>
        <v>0.63</v>
      </c>
      <c r="I59" s="82" t="s">
        <v>81</v>
      </c>
      <c r="J59" s="14" t="str">
        <f>IFERROR(ROUNDUP(Contraproposta[[#This Row],[Valor Aprovado (R$)]]/Contraproposta[[#This Row],[Quantidade de USO]],2),"-")</f>
        <v>-</v>
      </c>
    </row>
    <row r="60" spans="1:10" x14ac:dyDescent="0.25">
      <c r="A60" s="70">
        <v>85400220</v>
      </c>
      <c r="B60" s="11" t="str">
        <f>VLOOKUP(Contraproposta[[#This Row],[Cód. Tuss]],BASE[[#All],[TUSS]:[PROCEDIMENTOS ODONTOLÓGICOS]],2,0)</f>
        <v>núcleo metálico fundido</v>
      </c>
      <c r="C60" s="20" t="str">
        <f>VLOOKUP(Contraproposta[[#This Row],[Cód. Tuss]],BASE[[#All],[TUSS]:[APLICAÇÃO]],4,0)</f>
        <v>DENTE</v>
      </c>
      <c r="D60" s="22" t="str">
        <f>VLOOKUP(Contraproposta[[#This Row],[Cód. Tuss]],CHOOSE({1,2},BASE[[#All],[TUSS]],BASE[[#All],[ÁREA]]),2,0)</f>
        <v>Prótese Dentária</v>
      </c>
      <c r="E60" s="85">
        <f>VLOOKUP(Contraproposta[[#This Row],[Cód. Tuss]],BASE[[#All],[TUSS]:[HMO]],5,0)</f>
        <v>299</v>
      </c>
      <c r="F60" s="86">
        <f>Contraproposta[[#This Row],[Quantidade de USO]]*0.3</f>
        <v>89.7</v>
      </c>
      <c r="G60" s="79">
        <v>237.32</v>
      </c>
      <c r="H60" s="73">
        <f>IFERROR(ROUNDUP(Contraproposta[[#This Row],[Valor Sugerido pela Clinica (R$)]]/Contraproposta[[#This Row],[Quantidade de USO]],2),"-")</f>
        <v>0.8</v>
      </c>
      <c r="I60" s="82" t="s">
        <v>81</v>
      </c>
      <c r="J60" s="16" t="str">
        <f>IFERROR(ROUNDUP(Contraproposta[[#This Row],[Valor Aprovado (R$)]]/Contraproposta[[#This Row],[Quantidade de USO]],2),"-")</f>
        <v>-</v>
      </c>
    </row>
    <row r="61" spans="1:10" x14ac:dyDescent="0.25">
      <c r="A61" s="70">
        <v>85400262</v>
      </c>
      <c r="B61" s="11" t="str">
        <f>VLOOKUP(Contraproposta[[#This Row],[Cód. Tuss]],BASE[[#All],[TUSS]:[PROCEDIMENTOS ODONTOLÓGICOS]],2,0)</f>
        <v>pino pre-fabricado</v>
      </c>
      <c r="C61" s="20" t="str">
        <f>VLOOKUP(Contraproposta[[#This Row],[Cód. Tuss]],BASE[[#All],[TUSS]:[APLICAÇÃO]],4,0)</f>
        <v>DENTE</v>
      </c>
      <c r="D61" s="22" t="str">
        <f>VLOOKUP(Contraproposta[[#This Row],[Cód. Tuss]],CHOOSE({1,2},BASE[[#All],[TUSS]],BASE[[#All],[ÁREA]]),2,0)</f>
        <v>Prótese Dentária</v>
      </c>
      <c r="E61" s="85">
        <f>VLOOKUP(Contraproposta[[#This Row],[Cód. Tuss]],BASE[[#All],[TUSS]:[HMO]],5,0)</f>
        <v>118</v>
      </c>
      <c r="F61" s="86">
        <f>Contraproposta[[#This Row],[Quantidade de USO]]*0.3</f>
        <v>35.4</v>
      </c>
      <c r="G61" s="79">
        <v>237.32</v>
      </c>
      <c r="H61" s="72">
        <f>IFERROR(ROUNDUP(Contraproposta[[#This Row],[Valor Sugerido pela Clinica (R$)]]/Contraproposta[[#This Row],[Quantidade de USO]],2),"-")</f>
        <v>2.0199999999999996</v>
      </c>
      <c r="I61" s="82" t="s">
        <v>81</v>
      </c>
      <c r="J61" s="14" t="str">
        <f>IFERROR(ROUNDUP(Contraproposta[[#This Row],[Valor Aprovado (R$)]]/Contraproposta[[#This Row],[Quantidade de USO]],2),"-")</f>
        <v>-</v>
      </c>
    </row>
    <row r="62" spans="1:10" x14ac:dyDescent="0.25">
      <c r="A62" s="70">
        <v>85400033</v>
      </c>
      <c r="B62" s="11" t="str">
        <f>VLOOKUP(Contraproposta[[#This Row],[Cód. Tuss]],BASE[[#All],[TUSS]:[PROCEDIMENTOS ODONTOLÓGICOS]],2,0)</f>
        <v>conserto em prótese parcial removível (em consultório e em laboratório)</v>
      </c>
      <c r="C62" s="80" t="str">
        <f>VLOOKUP(Contraproposta[[#This Row],[Cód. Tuss]],BASE[[#All],[TUSS]:[APLICAÇÃO]],4,0)</f>
        <v>ARCADA</v>
      </c>
      <c r="D62" s="22" t="str">
        <f>VLOOKUP(Contraproposta[[#This Row],[Cód. Tuss]],CHOOSE({1,2},BASE[[#All],[TUSS]],BASE[[#All],[ÁREA]]),2,0)</f>
        <v>Prótese Dentária</v>
      </c>
      <c r="E62" s="85">
        <f>VLOOKUP(Contraproposta[[#This Row],[Cód. Tuss]],BASE[[#All],[TUSS]:[HMO]],5,0)</f>
        <v>212</v>
      </c>
      <c r="F62" s="86">
        <f>Contraproposta[[#This Row],[Quantidade de USO]]*0.3</f>
        <v>63.599999999999994</v>
      </c>
      <c r="G62" s="79">
        <v>177.99</v>
      </c>
      <c r="H62" s="72">
        <f>IFERROR(ROUNDUP(Contraproposta[[#This Row],[Valor Sugerido pela Clinica (R$)]]/Contraproposta[[#This Row],[Quantidade de USO]],2),"-")</f>
        <v>0.84</v>
      </c>
      <c r="I62" s="81">
        <f ca="1">Contraproposta[[#This Row],[Moeda Aprovada]]*Contraproposta[[#This Row],[Quantidade de USO]]</f>
        <v>0</v>
      </c>
      <c r="J62" s="14">
        <f ca="1">IFERROR(ROUNDUP(Contraproposta[[#This Row],[Valor Aprovado (R$)]]/Contraproposta[[#This Row],[Quantidade de USO]],2),"-")</f>
        <v>0</v>
      </c>
    </row>
    <row r="63" spans="1:10" x14ac:dyDescent="0.25">
      <c r="A63" s="70">
        <v>85400041</v>
      </c>
      <c r="B63" s="11" t="str">
        <f>VLOOKUP(Contraproposta[[#This Row],[Cód. Tuss]],BASE[[#All],[TUSS]:[PROCEDIMENTOS ODONTOLÓGICOS]],2,0)</f>
        <v>conserto em prótese parcial removível (exclusivamente em consultório)</v>
      </c>
      <c r="C63" s="80" t="str">
        <f>VLOOKUP(Contraproposta[[#This Row],[Cód. Tuss]],BASE[[#All],[TUSS]:[APLICAÇÃO]],4,0)</f>
        <v>ARCADA</v>
      </c>
      <c r="D63" s="22" t="str">
        <f>VLOOKUP(Contraproposta[[#This Row],[Cód. Tuss]],CHOOSE({1,2},BASE[[#All],[TUSS]],BASE[[#All],[ÁREA]]),2,0)</f>
        <v>Prótese Dentária</v>
      </c>
      <c r="E63" s="85">
        <f>VLOOKUP(Contraproposta[[#This Row],[Cód. Tuss]],BASE[[#All],[TUSS]:[HMO]],5,0)</f>
        <v>212</v>
      </c>
      <c r="F63" s="86">
        <f>Contraproposta[[#This Row],[Quantidade de USO]]*0.3</f>
        <v>63.599999999999994</v>
      </c>
      <c r="G63" s="79">
        <v>177.99</v>
      </c>
      <c r="H63" s="72">
        <f>IFERROR(ROUNDUP(Contraproposta[[#This Row],[Valor Sugerido pela Clinica (R$)]]/Contraproposta[[#This Row],[Quantidade de USO]],2),"-")</f>
        <v>0.84</v>
      </c>
      <c r="I63" s="81">
        <f ca="1">Contraproposta[[#This Row],[Moeda Aprovada]]*Contraproposta[[#This Row],[Quantidade de USO]]</f>
        <v>0</v>
      </c>
      <c r="J63" s="14">
        <f ca="1">IFERROR(ROUNDUP(Contraproposta[[#This Row],[Valor Aprovado (R$)]]/Contraproposta[[#This Row],[Quantidade de USO]],2),"-")</f>
        <v>0</v>
      </c>
    </row>
    <row r="64" spans="1:10" x14ac:dyDescent="0.25">
      <c r="A64" s="70">
        <v>85400050</v>
      </c>
      <c r="B64" s="11" t="str">
        <f>VLOOKUP(Contraproposta[[#This Row],[Cód. Tuss]],BASE[[#All],[TUSS]:[PROCEDIMENTOS ODONTOLÓGICOS]],2,0)</f>
        <v>conserto em prótese total (em consultório e em laboratório)</v>
      </c>
      <c r="C64" s="80" t="str">
        <f>VLOOKUP(Contraproposta[[#This Row],[Cód. Tuss]],BASE[[#All],[TUSS]:[APLICAÇÃO]],4,0)</f>
        <v>ARCADA</v>
      </c>
      <c r="D64" s="22" t="str">
        <f>VLOOKUP(Contraproposta[[#This Row],[Cód. Tuss]],CHOOSE({1,2},BASE[[#All],[TUSS]],BASE[[#All],[ÁREA]]),2,0)</f>
        <v>Prótese Dentária</v>
      </c>
      <c r="E64" s="85">
        <f>VLOOKUP(Contraproposta[[#This Row],[Cód. Tuss]],BASE[[#All],[TUSS]:[HMO]],5,0)</f>
        <v>212</v>
      </c>
      <c r="F64" s="86">
        <f>Contraproposta[[#This Row],[Quantidade de USO]]*0.3</f>
        <v>63.599999999999994</v>
      </c>
      <c r="G64" s="79">
        <v>177.99</v>
      </c>
      <c r="H64" s="72">
        <f>IFERROR(ROUNDUP(Contraproposta[[#This Row],[Valor Sugerido pela Clinica (R$)]]/Contraproposta[[#This Row],[Quantidade de USO]],2),"-")</f>
        <v>0.84</v>
      </c>
      <c r="I64" s="81">
        <f ca="1">Contraproposta[[#This Row],[Moeda Aprovada]]*Contraproposta[[#This Row],[Quantidade de USO]]</f>
        <v>0</v>
      </c>
      <c r="J64" s="14">
        <f ca="1">IFERROR(ROUNDUP(Contraproposta[[#This Row],[Valor Aprovado (R$)]]/Contraproposta[[#This Row],[Quantidade de USO]],2),"-")</f>
        <v>0</v>
      </c>
    </row>
    <row r="65" spans="1:10" x14ac:dyDescent="0.25">
      <c r="A65" s="70">
        <v>85400068</v>
      </c>
      <c r="B65" s="11" t="str">
        <f>VLOOKUP(Contraproposta[[#This Row],[Cód. Tuss]],BASE[[#All],[TUSS]:[PROCEDIMENTOS ODONTOLÓGICOS]],2,0)</f>
        <v>conserto em prótese total (exclusivamento em consultório)</v>
      </c>
      <c r="C65" s="80" t="str">
        <f>VLOOKUP(Contraproposta[[#This Row],[Cód. Tuss]],BASE[[#All],[TUSS]:[APLICAÇÃO]],4,0)</f>
        <v>ARCADA</v>
      </c>
      <c r="D65" s="22" t="str">
        <f>VLOOKUP(Contraproposta[[#This Row],[Cód. Tuss]],CHOOSE({1,2},BASE[[#All],[TUSS]],BASE[[#All],[ÁREA]]),2,0)</f>
        <v>Prótese Dentária</v>
      </c>
      <c r="E65" s="85">
        <f>VLOOKUP(Contraproposta[[#This Row],[Cód. Tuss]],BASE[[#All],[TUSS]:[HMO]],5,0)</f>
        <v>212</v>
      </c>
      <c r="F65" s="86">
        <f>Contraproposta[[#This Row],[Quantidade de USO]]*0.3</f>
        <v>63.599999999999994</v>
      </c>
      <c r="G65" s="79">
        <v>177.99</v>
      </c>
      <c r="H65" s="72">
        <f>IFERROR(ROUNDUP(Contraproposta[[#This Row],[Valor Sugerido pela Clinica (R$)]]/Contraproposta[[#This Row],[Quantidade de USO]],2),"-")</f>
        <v>0.84</v>
      </c>
      <c r="I65" s="81">
        <f ca="1">Contraproposta[[#This Row],[Moeda Aprovada]]*Contraproposta[[#This Row],[Quantidade de USO]]</f>
        <v>0</v>
      </c>
      <c r="J65" s="14">
        <f ca="1">IFERROR(ROUNDUP(Contraproposta[[#This Row],[Valor Aprovado (R$)]]/Contraproposta[[#This Row],[Quantidade de USO]],2),"-")</f>
        <v>0</v>
      </c>
    </row>
    <row r="66" spans="1:10" x14ac:dyDescent="0.25">
      <c r="A66" s="70">
        <v>85400092</v>
      </c>
      <c r="B66" s="11" t="str">
        <f>VLOOKUP(Contraproposta[[#This Row],[Cód. Tuss]],BASE[[#All],[TUSS]:[PROCEDIMENTOS ODONTOLÓGICOS]],2,0)</f>
        <v>coroa total acrílica prensada</v>
      </c>
      <c r="C66" s="80" t="str">
        <f>VLOOKUP(Contraproposta[[#This Row],[Cód. Tuss]],BASE[[#All],[TUSS]:[APLICAÇÃO]],4,0)</f>
        <v>DENTE</v>
      </c>
      <c r="D66" s="22" t="str">
        <f>VLOOKUP(Contraproposta[[#This Row],[Cód. Tuss]],CHOOSE({1,2},BASE[[#All],[TUSS]],BASE[[#All],[ÁREA]]),2,0)</f>
        <v>Prótese Dentária</v>
      </c>
      <c r="E66" s="85">
        <f>VLOOKUP(Contraproposta[[#This Row],[Cód. Tuss]],BASE[[#All],[TUSS]:[HMO]],5,0)</f>
        <v>583</v>
      </c>
      <c r="F66" s="86">
        <f>Contraproposta[[#This Row],[Quantidade de USO]]*0.3</f>
        <v>174.9</v>
      </c>
      <c r="G66" s="79">
        <v>474.63</v>
      </c>
      <c r="H66" s="72">
        <f>IFERROR(ROUNDUP(Contraproposta[[#This Row],[Valor Sugerido pela Clinica (R$)]]/Contraproposta[[#This Row],[Quantidade de USO]],2),"-")</f>
        <v>0.82000000000000006</v>
      </c>
      <c r="I66" s="81">
        <f ca="1">Contraproposta[[#This Row],[Moeda Aprovada]]*Contraproposta[[#This Row],[Quantidade de USO]]</f>
        <v>0</v>
      </c>
      <c r="J66" s="14">
        <f ca="1">IFERROR(ROUNDUP(Contraproposta[[#This Row],[Valor Aprovado (R$)]]/Contraproposta[[#This Row],[Quantidade de USO]],2),"-")</f>
        <v>0</v>
      </c>
    </row>
    <row r="67" spans="1:10" x14ac:dyDescent="0.25">
      <c r="A67" s="70">
        <v>85400106</v>
      </c>
      <c r="B67" s="11" t="str">
        <f>VLOOKUP(Contraproposta[[#This Row],[Cód. Tuss]],BASE[[#All],[TUSS]:[PROCEDIMENTOS ODONTOLÓGICOS]],2,0)</f>
        <v>coroa total em cerâmica pura</v>
      </c>
      <c r="C67" s="80" t="str">
        <f>VLOOKUP(Contraproposta[[#This Row],[Cód. Tuss]],BASE[[#All],[TUSS]:[APLICAÇÃO]],4,0)</f>
        <v>DENTE</v>
      </c>
      <c r="D67" s="22" t="str">
        <f>VLOOKUP(Contraproposta[[#This Row],[Cód. Tuss]],CHOOSE({1,2},BASE[[#All],[TUSS]],BASE[[#All],[ÁREA]]),2,0)</f>
        <v>Prótese Dentária</v>
      </c>
      <c r="E67" s="85">
        <f>VLOOKUP(Contraproposta[[#This Row],[Cód. Tuss]],BASE[[#All],[TUSS]:[HMO]],5,0)</f>
        <v>2166</v>
      </c>
      <c r="F67" s="86">
        <f>Contraproposta[[#This Row],[Quantidade de USO]]*0.3</f>
        <v>649.79999999999995</v>
      </c>
      <c r="G67" s="79">
        <v>1305.24</v>
      </c>
      <c r="H67" s="72">
        <f>IFERROR(ROUNDUP(Contraproposta[[#This Row],[Valor Sugerido pela Clinica (R$)]]/Contraproposta[[#This Row],[Quantidade de USO]],2),"-")</f>
        <v>0.61</v>
      </c>
      <c r="I67" s="81">
        <f ca="1">Contraproposta[[#This Row],[Moeda Aprovada]]*Contraproposta[[#This Row],[Quantidade de USO]]</f>
        <v>0</v>
      </c>
      <c r="J67" s="14">
        <f ca="1">IFERROR(ROUNDUP(Contraproposta[[#This Row],[Valor Aprovado (R$)]]/Contraproposta[[#This Row],[Quantidade de USO]],2),"-")</f>
        <v>0</v>
      </c>
    </row>
    <row r="68" spans="1:10" x14ac:dyDescent="0.25">
      <c r="A68" s="70">
        <v>85400165</v>
      </c>
      <c r="B68" s="11" t="str">
        <f>VLOOKUP(Contraproposta[[#This Row],[Cód. Tuss]],BASE[[#All],[TUSS]:[PROCEDIMENTOS ODONTOLÓGICOS]],2,0)</f>
        <v>coroa total metalo plástica - cerômero</v>
      </c>
      <c r="C68" s="80" t="str">
        <f>VLOOKUP(Contraproposta[[#This Row],[Cód. Tuss]],BASE[[#All],[TUSS]:[APLICAÇÃO]],4,0)</f>
        <v>DENTE</v>
      </c>
      <c r="D68" s="22" t="str">
        <f>VLOOKUP(Contraproposta[[#This Row],[Cód. Tuss]],CHOOSE({1,2},BASE[[#All],[TUSS]],BASE[[#All],[ÁREA]]),2,0)</f>
        <v>Prótese Dentária</v>
      </c>
      <c r="E68" s="85">
        <f>VLOOKUP(Contraproposta[[#This Row],[Cód. Tuss]],BASE[[#All],[TUSS]:[HMO]],5,0)</f>
        <v>872</v>
      </c>
      <c r="F68" s="86">
        <f>Contraproposta[[#This Row],[Quantidade de USO]]*0.3</f>
        <v>261.59999999999997</v>
      </c>
      <c r="G68" s="79">
        <v>711.95</v>
      </c>
      <c r="H68" s="72">
        <f>IFERROR(ROUNDUP(Contraproposta[[#This Row],[Valor Sugerido pela Clinica (R$)]]/Contraproposta[[#This Row],[Quantidade de USO]],2),"-")</f>
        <v>0.82000000000000006</v>
      </c>
      <c r="I68" s="81">
        <f ca="1">Contraproposta[[#This Row],[Moeda Aprovada]]*Contraproposta[[#This Row],[Quantidade de USO]]</f>
        <v>0</v>
      </c>
      <c r="J68" s="14">
        <f ca="1">IFERROR(ROUNDUP(Contraproposta[[#This Row],[Valor Aprovado (R$)]]/Contraproposta[[#This Row],[Quantidade de USO]],2),"-")</f>
        <v>0</v>
      </c>
    </row>
    <row r="69" spans="1:10" x14ac:dyDescent="0.25">
      <c r="A69" s="70">
        <v>85400173</v>
      </c>
      <c r="B69" s="11" t="str">
        <f>VLOOKUP(Contraproposta[[#This Row],[Cód. Tuss]],BASE[[#All],[TUSS]:[PROCEDIMENTOS ODONTOLÓGICOS]],2,0)</f>
        <v>coroa total metalo plástica - resina acrílica</v>
      </c>
      <c r="C69" s="80" t="str">
        <f>VLOOKUP(Contraproposta[[#This Row],[Cód. Tuss]],BASE[[#All],[TUSS]:[APLICAÇÃO]],4,0)</f>
        <v>DENTE</v>
      </c>
      <c r="D69" s="22" t="str">
        <f>VLOOKUP(Contraproposta[[#This Row],[Cód. Tuss]],CHOOSE({1,2},BASE[[#All],[TUSS]],BASE[[#All],[ÁREA]]),2,0)</f>
        <v>Prótese Dentária</v>
      </c>
      <c r="E69" s="85">
        <f>VLOOKUP(Contraproposta[[#This Row],[Cód. Tuss]],BASE[[#All],[TUSS]:[HMO]],5,0)</f>
        <v>872</v>
      </c>
      <c r="F69" s="86">
        <f>Contraproposta[[#This Row],[Quantidade de USO]]*0.3</f>
        <v>261.59999999999997</v>
      </c>
      <c r="G69" s="79">
        <v>711.95</v>
      </c>
      <c r="H69" s="72">
        <f>IFERROR(ROUNDUP(Contraproposta[[#This Row],[Valor Sugerido pela Clinica (R$)]]/Contraproposta[[#This Row],[Quantidade de USO]],2),"-")</f>
        <v>0.82000000000000006</v>
      </c>
      <c r="I69" s="81">
        <f ca="1">Contraproposta[[#This Row],[Moeda Aprovada]]*Contraproposta[[#This Row],[Quantidade de USO]]</f>
        <v>0</v>
      </c>
      <c r="J69" s="14">
        <f ca="1">IFERROR(ROUNDUP(Contraproposta[[#This Row],[Valor Aprovado (R$)]]/Contraproposta[[#This Row],[Quantidade de USO]],2),"-")</f>
        <v>0</v>
      </c>
    </row>
    <row r="70" spans="1:10" x14ac:dyDescent="0.25">
      <c r="A70" s="70">
        <v>85400157</v>
      </c>
      <c r="B70" s="11" t="str">
        <f>VLOOKUP(Contraproposta[[#This Row],[Cód. Tuss]],BASE[[#All],[TUSS]:[PROCEDIMENTOS ODONTOLÓGICOS]],2,0)</f>
        <v>coroa total metalo-cerâmica</v>
      </c>
      <c r="C70" s="80" t="str">
        <f>VLOOKUP(Contraproposta[[#This Row],[Cód. Tuss]],BASE[[#All],[TUSS]:[APLICAÇÃO]],4,0)</f>
        <v>DENTE</v>
      </c>
      <c r="D70" s="22" t="str">
        <f>VLOOKUP(Contraproposta[[#This Row],[Cód. Tuss]],CHOOSE({1,2},BASE[[#All],[TUSS]],BASE[[#All],[ÁREA]]),2,0)</f>
        <v>Prótese Dentária</v>
      </c>
      <c r="E70" s="85">
        <f>VLOOKUP(Contraproposta[[#This Row],[Cód. Tuss]],BASE[[#All],[TUSS]:[HMO]],5,0)</f>
        <v>1343</v>
      </c>
      <c r="F70" s="86">
        <f>Contraproposta[[#This Row],[Quantidade de USO]]*0.3</f>
        <v>402.9</v>
      </c>
      <c r="G70" s="79">
        <v>1305.24</v>
      </c>
      <c r="H70" s="72">
        <f>IFERROR(ROUNDUP(Contraproposta[[#This Row],[Valor Sugerido pela Clinica (R$)]]/Contraproposta[[#This Row],[Quantidade de USO]],2),"-")</f>
        <v>0.98</v>
      </c>
      <c r="I70" s="81">
        <f ca="1">Contraproposta[[#This Row],[Moeda Aprovada]]*Contraproposta[[#This Row],[Quantidade de USO]]</f>
        <v>0</v>
      </c>
      <c r="J70" s="14">
        <f ca="1">IFERROR(ROUNDUP(Contraproposta[[#This Row],[Valor Aprovado (R$)]]/Contraproposta[[#This Row],[Quantidade de USO]],2),"-")</f>
        <v>0</v>
      </c>
    </row>
    <row r="71" spans="1:10" x14ac:dyDescent="0.25">
      <c r="A71" s="70">
        <v>85400190</v>
      </c>
      <c r="B71" s="11" t="str">
        <f>VLOOKUP(Contraproposta[[#This Row],[Cód. Tuss]],BASE[[#All],[TUSS]:[PROCEDIMENTOS ODONTOLÓGICOS]],2,0)</f>
        <v>faceta em cerômero</v>
      </c>
      <c r="C71" s="80" t="str">
        <f>VLOOKUP(Contraproposta[[#This Row],[Cód. Tuss]],BASE[[#All],[TUSS]:[APLICAÇÃO]],4,0)</f>
        <v>DENTE</v>
      </c>
      <c r="D71" s="22" t="str">
        <f>VLOOKUP(Contraproposta[[#This Row],[Cód. Tuss]],CHOOSE({1,2},BASE[[#All],[TUSS]],BASE[[#All],[ÁREA]]),2,0)</f>
        <v>Prótese Dentária</v>
      </c>
      <c r="E71" s="85">
        <f>VLOOKUP(Contraproposta[[#This Row],[Cód. Tuss]],BASE[[#All],[TUSS]:[HMO]],5,0)</f>
        <v>847</v>
      </c>
      <c r="F71" s="86">
        <f>Contraproposta[[#This Row],[Quantidade de USO]]*0.3</f>
        <v>254.1</v>
      </c>
      <c r="G71" s="79">
        <v>593.29</v>
      </c>
      <c r="H71" s="72">
        <f>IFERROR(ROUNDUP(Contraproposta[[#This Row],[Valor Sugerido pela Clinica (R$)]]/Contraproposta[[#This Row],[Quantidade de USO]],2),"-")</f>
        <v>0.71</v>
      </c>
      <c r="I71" s="81">
        <f ca="1">Contraproposta[[#This Row],[Moeda Aprovada]]*Contraproposta[[#This Row],[Quantidade de USO]]</f>
        <v>0</v>
      </c>
      <c r="J71" s="14">
        <f ca="1">IFERROR(ROUNDUP(Contraproposta[[#This Row],[Valor Aprovado (R$)]]/Contraproposta[[#This Row],[Quantidade de USO]],2),"-")</f>
        <v>0</v>
      </c>
    </row>
    <row r="72" spans="1:10" x14ac:dyDescent="0.25">
      <c r="A72" s="70">
        <v>85400246</v>
      </c>
      <c r="B72" s="11" t="str">
        <f>VLOOKUP(Contraproposta[[#This Row],[Cód. Tuss]],BASE[[#All],[TUSS]:[PROCEDIMENTOS ODONTOLÓGICOS]],2,0)</f>
        <v>órtese miorrelaxante (placa oclusal estabilizadora)</v>
      </c>
      <c r="C72" s="80" t="str">
        <f>VLOOKUP(Contraproposta[[#This Row],[Cód. Tuss]],BASE[[#All],[TUSS]:[APLICAÇÃO]],4,0)</f>
        <v>BOCA</v>
      </c>
      <c r="D72" s="22" t="str">
        <f>VLOOKUP(Contraproposta[[#This Row],[Cód. Tuss]],CHOOSE({1,2},BASE[[#All],[TUSS]],BASE[[#All],[ÁREA]]),2,0)</f>
        <v>Prótese Dentária</v>
      </c>
      <c r="E72" s="85">
        <f>VLOOKUP(Contraproposta[[#This Row],[Cód. Tuss]],BASE[[#All],[TUSS]:[HMO]],5,0)</f>
        <v>672</v>
      </c>
      <c r="F72" s="86">
        <f>Contraproposta[[#This Row],[Quantidade de USO]]*0.3</f>
        <v>201.6</v>
      </c>
      <c r="G72" s="79">
        <v>711.95</v>
      </c>
      <c r="H72" s="72">
        <f>IFERROR(ROUNDUP(Contraproposta[[#This Row],[Valor Sugerido pela Clinica (R$)]]/Contraproposta[[#This Row],[Quantidade de USO]],2),"-")</f>
        <v>1.06</v>
      </c>
      <c r="I72" s="81">
        <f ca="1">Contraproposta[[#This Row],[Moeda Aprovada]]*Contraproposta[[#This Row],[Quantidade de USO]]</f>
        <v>0</v>
      </c>
      <c r="J72" s="14">
        <f ca="1">IFERROR(ROUNDUP(Contraproposta[[#This Row],[Valor Aprovado (R$)]]/Contraproposta[[#This Row],[Quantidade de USO]],2),"-")</f>
        <v>0</v>
      </c>
    </row>
    <row r="73" spans="1:10" x14ac:dyDescent="0.25">
      <c r="A73" s="70">
        <v>85400254</v>
      </c>
      <c r="B73" s="11" t="str">
        <f>VLOOKUP(Contraproposta[[#This Row],[Cód. Tuss]],BASE[[#All],[TUSS]:[PROCEDIMENTOS ODONTOLÓGICOS]],2,0)</f>
        <v>órtese reposicionadora (placa oclusal reposicionadora)</v>
      </c>
      <c r="C73" s="80" t="str">
        <f>VLOOKUP(Contraproposta[[#This Row],[Cód. Tuss]],BASE[[#All],[TUSS]:[APLICAÇÃO]],4,0)</f>
        <v>BOCA</v>
      </c>
      <c r="D73" s="22" t="str">
        <f>VLOOKUP(Contraproposta[[#This Row],[Cód. Tuss]],CHOOSE({1,2},BASE[[#All],[TUSS]],BASE[[#All],[ÁREA]]),2,0)</f>
        <v>Prótese Dentária</v>
      </c>
      <c r="E73" s="85">
        <f>VLOOKUP(Contraproposta[[#This Row],[Cód. Tuss]],BASE[[#All],[TUSS]:[HMO]],5,0)</f>
        <v>672</v>
      </c>
      <c r="F73" s="86">
        <f>Contraproposta[[#This Row],[Quantidade de USO]]*0.3</f>
        <v>201.6</v>
      </c>
      <c r="G73" s="79">
        <v>711.95</v>
      </c>
      <c r="H73" s="72">
        <f>IFERROR(ROUNDUP(Contraproposta[[#This Row],[Valor Sugerido pela Clinica (R$)]]/Contraproposta[[#This Row],[Quantidade de USO]],2),"-")</f>
        <v>1.06</v>
      </c>
      <c r="I73" s="81">
        <f ca="1">Contraproposta[[#This Row],[Moeda Aprovada]]*Contraproposta[[#This Row],[Quantidade de USO]]</f>
        <v>0</v>
      </c>
      <c r="J73" s="14">
        <f ca="1">IFERROR(ROUNDUP(Contraproposta[[#This Row],[Valor Aprovado (R$)]]/Contraproposta[[#This Row],[Quantidade de USO]],2),"-")</f>
        <v>0</v>
      </c>
    </row>
    <row r="74" spans="1:10" x14ac:dyDescent="0.25">
      <c r="A74" s="70">
        <v>85400270</v>
      </c>
      <c r="B74" s="11" t="str">
        <f>VLOOKUP(Contraproposta[[#This Row],[Cód. Tuss]],BASE[[#All],[TUSS]:[PROCEDIMENTOS ODONTOLÓGICOS]],2,0)</f>
        <v>placa oclusal resiliente</v>
      </c>
      <c r="C74" s="80" t="str">
        <f>VLOOKUP(Contraproposta[[#This Row],[Cód. Tuss]],BASE[[#All],[TUSS]:[APLICAÇÃO]],4,0)</f>
        <v>BOCA</v>
      </c>
      <c r="D74" s="22" t="str">
        <f>VLOOKUP(Contraproposta[[#This Row],[Cód. Tuss]],CHOOSE({1,2},BASE[[#All],[TUSS]],BASE[[#All],[ÁREA]]),2,0)</f>
        <v>Prótese Dentária</v>
      </c>
      <c r="E74" s="85">
        <f>VLOOKUP(Contraproposta[[#This Row],[Cód. Tuss]],BASE[[#All],[TUSS]:[HMO]],5,0)</f>
        <v>733</v>
      </c>
      <c r="F74" s="86">
        <f>Contraproposta[[#This Row],[Quantidade de USO]]*0.3</f>
        <v>219.9</v>
      </c>
      <c r="G74" s="79">
        <v>450.89</v>
      </c>
      <c r="H74" s="72">
        <f>IFERROR(ROUNDUP(Contraproposta[[#This Row],[Valor Sugerido pela Clinica (R$)]]/Contraproposta[[#This Row],[Quantidade de USO]],2),"-")</f>
        <v>0.62</v>
      </c>
      <c r="I74" s="81">
        <f ca="1">Contraproposta[[#This Row],[Moeda Aprovada]]*Contraproposta[[#This Row],[Quantidade de USO]]</f>
        <v>0</v>
      </c>
      <c r="J74" s="14">
        <f ca="1">IFERROR(ROUNDUP(Contraproposta[[#This Row],[Valor Aprovado (R$)]]/Contraproposta[[#This Row],[Quantidade de USO]],2),"-")</f>
        <v>0</v>
      </c>
    </row>
    <row r="75" spans="1:10" x14ac:dyDescent="0.25">
      <c r="A75" s="70">
        <v>85400300</v>
      </c>
      <c r="B75" s="11" t="str">
        <f>VLOOKUP(Contraproposta[[#This Row],[Cód. Tuss]],BASE[[#All],[TUSS]:[PROCEDIMENTOS ODONTOLÓGICOS]],2,0)</f>
        <v>prótese fixa adesiva indireta em metalo-cerâmica</v>
      </c>
      <c r="C75" s="80" t="str">
        <f>VLOOKUP(Contraproposta[[#This Row],[Cód. Tuss]],BASE[[#All],[TUSS]:[APLICAÇÃO]],4,0)</f>
        <v>DENTE</v>
      </c>
      <c r="D75" s="22" t="str">
        <f>VLOOKUP(Contraproposta[[#This Row],[Cód. Tuss]],CHOOSE({1,2},BASE[[#All],[TUSS]],BASE[[#All],[ÁREA]]),2,0)</f>
        <v>Prótese Dentária</v>
      </c>
      <c r="E75" s="85">
        <f>VLOOKUP(Contraproposta[[#This Row],[Cód. Tuss]],BASE[[#All],[TUSS]:[HMO]],5,0)</f>
        <v>2964</v>
      </c>
      <c r="F75" s="86">
        <f>Contraproposta[[#This Row],[Quantidade de USO]]*0.3</f>
        <v>889.19999999999993</v>
      </c>
      <c r="G75" s="79">
        <v>830.61</v>
      </c>
      <c r="H75" s="72">
        <f>IFERROR(ROUNDUP(Contraproposta[[#This Row],[Valor Sugerido pela Clinica (R$)]]/Contraproposta[[#This Row],[Quantidade de USO]],2),"-")</f>
        <v>0.29000000000000004</v>
      </c>
      <c r="I75" s="81">
        <f ca="1">Contraproposta[[#This Row],[Moeda Aprovada]]*Contraproposta[[#This Row],[Quantidade de USO]]</f>
        <v>0</v>
      </c>
      <c r="J75" s="14">
        <f ca="1">IFERROR(ROUNDUP(Contraproposta[[#This Row],[Valor Aprovado (R$)]]/Contraproposta[[#This Row],[Quantidade de USO]],2),"-")</f>
        <v>0</v>
      </c>
    </row>
    <row r="76" spans="1:10" x14ac:dyDescent="0.25">
      <c r="A76" s="70">
        <v>85400319</v>
      </c>
      <c r="B76" s="11" t="str">
        <f>VLOOKUP(Contraproposta[[#This Row],[Cód. Tuss]],BASE[[#All],[TUSS]:[PROCEDIMENTOS ODONTOLÓGICOS]],2,0)</f>
        <v>prótese fixa adesiva indireta em metalo-plástica</v>
      </c>
      <c r="C76" s="80" t="str">
        <f>VLOOKUP(Contraproposta[[#This Row],[Cód. Tuss]],BASE[[#All],[TUSS]:[APLICAÇÃO]],4,0)</f>
        <v>DENTE</v>
      </c>
      <c r="D76" s="22" t="str">
        <f>VLOOKUP(Contraproposta[[#This Row],[Cód. Tuss]],CHOOSE({1,2},BASE[[#All],[TUSS]],BASE[[#All],[ÁREA]]),2,0)</f>
        <v>Prótese Dentária</v>
      </c>
      <c r="E76" s="85">
        <f>VLOOKUP(Contraproposta[[#This Row],[Cód. Tuss]],BASE[[#All],[TUSS]:[HMO]],5,0)</f>
        <v>1471</v>
      </c>
      <c r="F76" s="86">
        <f>Contraproposta[[#This Row],[Quantidade de USO]]*0.3</f>
        <v>441.3</v>
      </c>
      <c r="G76" s="79">
        <v>652.62</v>
      </c>
      <c r="H76" s="72">
        <f>IFERROR(ROUNDUP(Contraproposta[[#This Row],[Valor Sugerido pela Clinica (R$)]]/Contraproposta[[#This Row],[Quantidade de USO]],2),"-")</f>
        <v>0.45</v>
      </c>
      <c r="I76" s="81">
        <f ca="1">Contraproposta[[#This Row],[Moeda Aprovada]]*Contraproposta[[#This Row],[Quantidade de USO]]</f>
        <v>0</v>
      </c>
      <c r="J76" s="14">
        <f ca="1">IFERROR(ROUNDUP(Contraproposta[[#This Row],[Valor Aprovado (R$)]]/Contraproposta[[#This Row],[Quantidade de USO]],2),"-")</f>
        <v>0</v>
      </c>
    </row>
    <row r="77" spans="1:10" x14ac:dyDescent="0.25">
      <c r="A77" s="70">
        <v>85400343</v>
      </c>
      <c r="B77" s="11" t="str">
        <f>VLOOKUP(Contraproposta[[#This Row],[Cód. Tuss]],BASE[[#All],[TUSS]:[PROCEDIMENTOS ODONTOLÓGICOS]],2,0)</f>
        <v>prótese fixa em metalo-plástica</v>
      </c>
      <c r="C77" s="80" t="str">
        <f>VLOOKUP(Contraproposta[[#This Row],[Cód. Tuss]],BASE[[#All],[TUSS]:[APLICAÇÃO]],4,0)</f>
        <v>DENTE</v>
      </c>
      <c r="D77" s="22" t="str">
        <f>VLOOKUP(Contraproposta[[#This Row],[Cód. Tuss]],CHOOSE({1,2},BASE[[#All],[TUSS]],BASE[[#All],[ÁREA]]),2,0)</f>
        <v>Prótese Dentária</v>
      </c>
      <c r="E77" s="85">
        <f>VLOOKUP(Contraproposta[[#This Row],[Cód. Tuss]],BASE[[#All],[TUSS]:[HMO]],5,0)</f>
        <v>866</v>
      </c>
      <c r="F77" s="86">
        <f>Contraproposta[[#This Row],[Quantidade de USO]]*0.3</f>
        <v>259.8</v>
      </c>
      <c r="G77" s="79">
        <v>711.95</v>
      </c>
      <c r="H77" s="72">
        <f>IFERROR(ROUNDUP(Contraproposta[[#This Row],[Valor Sugerido pela Clinica (R$)]]/Contraproposta[[#This Row],[Quantidade de USO]],2),"-")</f>
        <v>0.83</v>
      </c>
      <c r="I77" s="81">
        <f ca="1">Contraproposta[[#This Row],[Moeda Aprovada]]*Contraproposta[[#This Row],[Quantidade de USO]]</f>
        <v>0</v>
      </c>
      <c r="J77" s="14">
        <f ca="1">IFERROR(ROUNDUP(Contraproposta[[#This Row],[Valor Aprovado (R$)]]/Contraproposta[[#This Row],[Quantidade de USO]],2),"-")</f>
        <v>0</v>
      </c>
    </row>
    <row r="78" spans="1:10" x14ac:dyDescent="0.25">
      <c r="A78" s="70">
        <v>85400360</v>
      </c>
      <c r="B78" s="11" t="str">
        <f>VLOOKUP(Contraproposta[[#This Row],[Cód. Tuss]],BASE[[#All],[TUSS]:[PROCEDIMENTOS ODONTOLÓGICOS]],2,0)</f>
        <v>protese parcial fixa provisoria</v>
      </c>
      <c r="C78" s="80" t="str">
        <f>VLOOKUP(Contraproposta[[#This Row],[Cód. Tuss]],BASE[[#All],[TUSS]:[APLICAÇÃO]],4,0)</f>
        <v>SEGMENTO</v>
      </c>
      <c r="D78" s="22" t="str">
        <f>VLOOKUP(Contraproposta[[#This Row],[Cód. Tuss]],CHOOSE({1,2},BASE[[#All],[TUSS]],BASE[[#All],[ÁREA]]),2,0)</f>
        <v>Prótese Dentária</v>
      </c>
      <c r="E78" s="85">
        <f>VLOOKUP(Contraproposta[[#This Row],[Cód. Tuss]],BASE[[#All],[TUSS]:[HMO]],5,0)</f>
        <v>1680</v>
      </c>
      <c r="F78" s="86">
        <f>Contraproposta[[#This Row],[Quantidade de USO]]*0.3</f>
        <v>504</v>
      </c>
      <c r="G78" s="79">
        <v>118.66</v>
      </c>
      <c r="H78" s="72">
        <f>IFERROR(ROUNDUP(Contraproposta[[#This Row],[Valor Sugerido pela Clinica (R$)]]/Contraproposta[[#This Row],[Quantidade de USO]],2),"-")</f>
        <v>0.08</v>
      </c>
      <c r="I78" s="81">
        <f ca="1">Contraproposta[[#This Row],[Moeda Aprovada]]*Contraproposta[[#This Row],[Quantidade de USO]]</f>
        <v>0</v>
      </c>
      <c r="J78" s="14">
        <f ca="1">IFERROR(ROUNDUP(Contraproposta[[#This Row],[Valor Aprovado (R$)]]/Contraproposta[[#This Row],[Quantidade de USO]],2),"-")</f>
        <v>0</v>
      </c>
    </row>
    <row r="79" spans="1:10" x14ac:dyDescent="0.25">
      <c r="A79" s="70">
        <v>85400394</v>
      </c>
      <c r="B79" s="11" t="str">
        <f>VLOOKUP(Contraproposta[[#This Row],[Cód. Tuss]],BASE[[#All],[TUSS]:[PROCEDIMENTOS ODONTOLÓGICOS]],2,0)</f>
        <v>prótese parcial removivel provisória acrílica c/ ou s/ grampo</v>
      </c>
      <c r="C79" s="80" t="str">
        <f>VLOOKUP(Contraproposta[[#This Row],[Cód. Tuss]],BASE[[#All],[TUSS]:[APLICAÇÃO]],4,0)</f>
        <v>ARCADA</v>
      </c>
      <c r="D79" s="22" t="str">
        <f>VLOOKUP(Contraproposta[[#This Row],[Cód. Tuss]],CHOOSE({1,2},BASE[[#All],[TUSS]],BASE[[#All],[ÁREA]]),2,0)</f>
        <v>Prótese Dentária</v>
      </c>
      <c r="E79" s="85">
        <f>VLOOKUP(Contraproposta[[#This Row],[Cód. Tuss]],BASE[[#All],[TUSS]:[HMO]],5,0)</f>
        <v>555</v>
      </c>
      <c r="F79" s="86">
        <f>Contraproposta[[#This Row],[Quantidade de USO]]*0.3</f>
        <v>166.5</v>
      </c>
      <c r="G79" s="79">
        <v>533.96</v>
      </c>
      <c r="H79" s="72">
        <f>IFERROR(ROUNDUP(Contraproposta[[#This Row],[Valor Sugerido pela Clinica (R$)]]/Contraproposta[[#This Row],[Quantidade de USO]],2),"-")</f>
        <v>0.97</v>
      </c>
      <c r="I79" s="81">
        <f ca="1">Contraproposta[[#This Row],[Moeda Aprovada]]*Contraproposta[[#This Row],[Quantidade de USO]]</f>
        <v>0</v>
      </c>
      <c r="J79" s="14">
        <f ca="1">IFERROR(ROUNDUP(Contraproposta[[#This Row],[Valor Aprovado (R$)]]/Contraproposta[[#This Row],[Quantidade de USO]],2),"-")</f>
        <v>0</v>
      </c>
    </row>
    <row r="80" spans="1:10" x14ac:dyDescent="0.25">
      <c r="A80" s="70">
        <v>85400386</v>
      </c>
      <c r="B80" s="11" t="str">
        <f>VLOOKUP(Contraproposta[[#This Row],[Cód. Tuss]],BASE[[#All],[TUSS]:[PROCEDIMENTOS ODONTOLÓGICOS]],2,0)</f>
        <v>prótese parcial removível bilateral c/ grampos</v>
      </c>
      <c r="C80" s="80" t="str">
        <f>VLOOKUP(Contraproposta[[#This Row],[Cód. Tuss]],BASE[[#All],[TUSS]:[APLICAÇÃO]],4,0)</f>
        <v>ARCADA</v>
      </c>
      <c r="D80" s="22" t="str">
        <f>VLOOKUP(Contraproposta[[#This Row],[Cód. Tuss]],CHOOSE({1,2},BASE[[#All],[TUSS]],BASE[[#All],[ÁREA]]),2,0)</f>
        <v>Prótese Dentária</v>
      </c>
      <c r="E80" s="85">
        <f>VLOOKUP(Contraproposta[[#This Row],[Cód. Tuss]],BASE[[#All],[TUSS]:[HMO]],5,0)</f>
        <v>1698</v>
      </c>
      <c r="F80" s="86">
        <f>Contraproposta[[#This Row],[Quantidade de USO]]*0.3</f>
        <v>509.4</v>
      </c>
      <c r="G80" s="79">
        <v>1305.24</v>
      </c>
      <c r="H80" s="72">
        <f>IFERROR(ROUNDUP(Contraproposta[[#This Row],[Valor Sugerido pela Clinica (R$)]]/Contraproposta[[#This Row],[Quantidade de USO]],2),"-")</f>
        <v>0.77</v>
      </c>
      <c r="I80" s="81">
        <f ca="1">Contraproposta[[#This Row],[Moeda Aprovada]]*Contraproposta[[#This Row],[Quantidade de USO]]</f>
        <v>0</v>
      </c>
      <c r="J80" s="14">
        <f ca="1">IFERROR(ROUNDUP(Contraproposta[[#This Row],[Valor Aprovado (R$)]]/Contraproposta[[#This Row],[Quantidade de USO]],2),"-")</f>
        <v>0</v>
      </c>
    </row>
    <row r="81" spans="1:10" ht="15" customHeight="1" x14ac:dyDescent="0.25">
      <c r="A81" s="70">
        <v>85400408</v>
      </c>
      <c r="B81" s="11" t="str">
        <f>VLOOKUP(Contraproposta[[#This Row],[Cód. Tuss]],BASE[[#All],[TUSS]:[PROCEDIMENTOS ODONTOLÓGICOS]],2,0)</f>
        <v>prótese total</v>
      </c>
      <c r="C81" s="80" t="str">
        <f>VLOOKUP(Contraproposta[[#This Row],[Cód. Tuss]],BASE[[#All],[TUSS]:[APLICAÇÃO]],4,0)</f>
        <v>ARCADA</v>
      </c>
      <c r="D81" s="22" t="str">
        <f>VLOOKUP(Contraproposta[[#This Row],[Cód. Tuss]],CHOOSE({1,2},BASE[[#All],[TUSS]],BASE[[#All],[ÁREA]]),2,0)</f>
        <v>Prótese Dentária</v>
      </c>
      <c r="E81" s="85">
        <f>VLOOKUP(Contraproposta[[#This Row],[Cód. Tuss]],BASE[[#All],[TUSS]:[HMO]],5,0)</f>
        <v>1578</v>
      </c>
      <c r="F81" s="86">
        <f>Contraproposta[[#This Row],[Quantidade de USO]]*0.3</f>
        <v>473.4</v>
      </c>
      <c r="G81" s="79">
        <v>889.94</v>
      </c>
      <c r="H81" s="72">
        <f>IFERROR(ROUNDUP(Contraproposta[[#This Row],[Valor Sugerido pela Clinica (R$)]]/Contraproposta[[#This Row],[Quantidade de USO]],2),"-")</f>
        <v>0.57000000000000006</v>
      </c>
      <c r="I81" s="81">
        <f ca="1">Contraproposta[[#This Row],[Moeda Aprovada]]*Contraproposta[[#This Row],[Quantidade de USO]]</f>
        <v>0</v>
      </c>
      <c r="J81" s="14">
        <f ca="1">IFERROR(ROUNDUP(Contraproposta[[#This Row],[Valor Aprovado (R$)]]/Contraproposta[[#This Row],[Quantidade de USO]],2),"-")</f>
        <v>0</v>
      </c>
    </row>
    <row r="82" spans="1:10" x14ac:dyDescent="0.25">
      <c r="A82" s="70">
        <v>85400416</v>
      </c>
      <c r="B82" s="11" t="str">
        <f>VLOOKUP(Contraproposta[[#This Row],[Cód. Tuss]],BASE[[#All],[TUSS]:[PROCEDIMENTOS ODONTOLÓGICOS]],2,0)</f>
        <v>prótese total imediata</v>
      </c>
      <c r="C82" s="80" t="str">
        <f>VLOOKUP(Contraproposta[[#This Row],[Cód. Tuss]],BASE[[#All],[TUSS]:[APLICAÇÃO]],4,0)</f>
        <v>ARCADA</v>
      </c>
      <c r="D82" s="22" t="str">
        <f>VLOOKUP(Contraproposta[[#This Row],[Cód. Tuss]],CHOOSE({1,2},BASE[[#All],[TUSS]],BASE[[#All],[ÁREA]]),2,0)</f>
        <v>Prótese Dentária</v>
      </c>
      <c r="E82" s="85">
        <f>VLOOKUP(Contraproposta[[#This Row],[Cód. Tuss]],BASE[[#All],[TUSS]:[HMO]],5,0)</f>
        <v>1277</v>
      </c>
      <c r="F82" s="86">
        <f>Contraproposta[[#This Row],[Quantidade de USO]]*0.3</f>
        <v>383.09999999999997</v>
      </c>
      <c r="G82" s="79">
        <v>771.28</v>
      </c>
      <c r="H82" s="72">
        <f>IFERROR(ROUNDUP(Contraproposta[[#This Row],[Valor Sugerido pela Clinica (R$)]]/Contraproposta[[#This Row],[Quantidade de USO]],2),"-")</f>
        <v>0.61</v>
      </c>
      <c r="I82" s="81">
        <f ca="1">Contraproposta[[#This Row],[Moeda Aprovada]]*Contraproposta[[#This Row],[Quantidade de USO]]</f>
        <v>0</v>
      </c>
      <c r="J82" s="14">
        <f ca="1">IFERROR(ROUNDUP(Contraproposta[[#This Row],[Valor Aprovado (R$)]]/Contraproposta[[#This Row],[Quantidade de USO]],2),"-")</f>
        <v>0</v>
      </c>
    </row>
    <row r="83" spans="1:10" x14ac:dyDescent="0.25">
      <c r="A83" s="70">
        <v>85400424</v>
      </c>
      <c r="B83" s="11" t="str">
        <f>VLOOKUP(Contraproposta[[#This Row],[Cód. Tuss]],BASE[[#All],[TUSS]:[PROCEDIMENTOS ODONTOLÓGICOS]],2,0)</f>
        <v>prótese total incolor</v>
      </c>
      <c r="C83" s="80" t="str">
        <f>VLOOKUP(Contraproposta[[#This Row],[Cód. Tuss]],BASE[[#All],[TUSS]:[APLICAÇÃO]],4,0)</f>
        <v>ARCADA</v>
      </c>
      <c r="D83" s="22" t="str">
        <f>VLOOKUP(Contraproposta[[#This Row],[Cód. Tuss]],CHOOSE({1,2},BASE[[#All],[TUSS]],BASE[[#All],[ÁREA]]),2,0)</f>
        <v>Prótese Dentária</v>
      </c>
      <c r="E83" s="85">
        <f>VLOOKUP(Contraproposta[[#This Row],[Cód. Tuss]],BASE[[#All],[TUSS]:[HMO]],5,0)</f>
        <v>1578</v>
      </c>
      <c r="F83" s="86">
        <f>Contraproposta[[#This Row],[Quantidade de USO]]*0.3</f>
        <v>473.4</v>
      </c>
      <c r="G83" s="79">
        <v>1067.92</v>
      </c>
      <c r="H83" s="72">
        <f>IFERROR(ROUNDUP(Contraproposta[[#This Row],[Valor Sugerido pela Clinica (R$)]]/Contraproposta[[#This Row],[Quantidade de USO]],2),"-")</f>
        <v>0.68</v>
      </c>
      <c r="I83" s="81">
        <f ca="1">Contraproposta[[#This Row],[Moeda Aprovada]]*Contraproposta[[#This Row],[Quantidade de USO]]</f>
        <v>0</v>
      </c>
      <c r="J83" s="14">
        <f ca="1">IFERROR(ROUNDUP(Contraproposta[[#This Row],[Valor Aprovado (R$)]]/Contraproposta[[#This Row],[Quantidade de USO]],2),"-")</f>
        <v>0</v>
      </c>
    </row>
    <row r="84" spans="1:10" x14ac:dyDescent="0.25">
      <c r="A84" s="70">
        <v>85400483</v>
      </c>
      <c r="B84" s="11" t="str">
        <f>VLOOKUP(Contraproposta[[#This Row],[Cód. Tuss]],BASE[[#All],[TUSS]:[PROCEDIMENTOS ODONTOLÓGICOS]],2,0)</f>
        <v>reembasamento de prótese total ou parcial - imediato (em consultório)</v>
      </c>
      <c r="C84" s="80" t="str">
        <f>VLOOKUP(Contraproposta[[#This Row],[Cód. Tuss]],BASE[[#All],[TUSS]:[APLICAÇÃO]],4,0)</f>
        <v>ARCADA</v>
      </c>
      <c r="D84" s="22" t="str">
        <f>VLOOKUP(Contraproposta[[#This Row],[Cód. Tuss]],CHOOSE({1,2},BASE[[#All],[TUSS]],BASE[[#All],[ÁREA]]),2,0)</f>
        <v>Prótese Dentária</v>
      </c>
      <c r="E84" s="85">
        <f>VLOOKUP(Contraproposta[[#This Row],[Cód. Tuss]],BASE[[#All],[TUSS]:[HMO]],5,0)</f>
        <v>364</v>
      </c>
      <c r="F84" s="86">
        <f>Contraproposta[[#This Row],[Quantidade de USO]]*0.3</f>
        <v>109.2</v>
      </c>
      <c r="G84" s="79">
        <v>177.99</v>
      </c>
      <c r="H84" s="72">
        <f>IFERROR(ROUNDUP(Contraproposta[[#This Row],[Valor Sugerido pela Clinica (R$)]]/Contraproposta[[#This Row],[Quantidade de USO]],2),"-")</f>
        <v>0.49</v>
      </c>
      <c r="I84" s="81">
        <f ca="1">Contraproposta[[#This Row],[Moeda Aprovada]]*Contraproposta[[#This Row],[Quantidade de USO]]</f>
        <v>0</v>
      </c>
      <c r="J84" s="14">
        <f ca="1">IFERROR(ROUNDUP(Contraproposta[[#This Row],[Valor Aprovado (R$)]]/Contraproposta[[#This Row],[Quantidade de USO]],2),"-")</f>
        <v>0</v>
      </c>
    </row>
    <row r="85" spans="1:10" x14ac:dyDescent="0.25">
      <c r="A85" s="70">
        <v>85400491</v>
      </c>
      <c r="B85" s="11" t="str">
        <f>VLOOKUP(Contraproposta[[#This Row],[Cód. Tuss]],BASE[[#All],[TUSS]:[PROCEDIMENTOS ODONTOLÓGICOS]],2,0)</f>
        <v>reembasamento de prótese total ou parcial - imediato (em laboratório)</v>
      </c>
      <c r="C85" s="80" t="str">
        <f>VLOOKUP(Contraproposta[[#This Row],[Cód. Tuss]],BASE[[#All],[TUSS]:[APLICAÇÃO]],4,0)</f>
        <v>ARCADA</v>
      </c>
      <c r="D85" s="22" t="str">
        <f>VLOOKUP(Contraproposta[[#This Row],[Cód. Tuss]],CHOOSE({1,2},BASE[[#All],[TUSS]],BASE[[#All],[ÁREA]]),2,0)</f>
        <v>Prótese Dentária</v>
      </c>
      <c r="E85" s="85">
        <f>VLOOKUP(Contraproposta[[#This Row],[Cód. Tuss]],BASE[[#All],[TUSS]:[HMO]],5,0)</f>
        <v>364</v>
      </c>
      <c r="F85" s="86">
        <f>Contraproposta[[#This Row],[Quantidade de USO]]*0.3</f>
        <v>109.2</v>
      </c>
      <c r="G85" s="79">
        <v>117.99</v>
      </c>
      <c r="H85" s="72">
        <f>IFERROR(ROUNDUP(Contraproposta[[#This Row],[Valor Sugerido pela Clinica (R$)]]/Contraproposta[[#This Row],[Quantidade de USO]],2),"-")</f>
        <v>0.33</v>
      </c>
      <c r="I85" s="81">
        <f ca="1">Contraproposta[[#This Row],[Moeda Aprovada]]*Contraproposta[[#This Row],[Quantidade de USO]]</f>
        <v>0</v>
      </c>
      <c r="J85" s="14">
        <f ca="1">IFERROR(ROUNDUP(Contraproposta[[#This Row],[Valor Aprovado (R$)]]/Contraproposta[[#This Row],[Quantidade de USO]],2),"-")</f>
        <v>0</v>
      </c>
    </row>
    <row r="86" spans="1:10" x14ac:dyDescent="0.25">
      <c r="A86" s="70">
        <v>85400513</v>
      </c>
      <c r="B86" s="11" t="str">
        <f>VLOOKUP(Contraproposta[[#This Row],[Cód. Tuss]],BASE[[#All],[TUSS]:[PROCEDIMENTOS ODONTOLÓGICOS]],2,0)</f>
        <v>restauração em cerâmica pura - inlay</v>
      </c>
      <c r="C86" s="80" t="str">
        <f>VLOOKUP(Contraproposta[[#This Row],[Cód. Tuss]],BASE[[#All],[TUSS]:[APLICAÇÃO]],4,0)</f>
        <v>DENTE</v>
      </c>
      <c r="D86" s="22" t="str">
        <f>VLOOKUP(Contraproposta[[#This Row],[Cód. Tuss]],CHOOSE({1,2},BASE[[#All],[TUSS]],BASE[[#All],[ÁREA]]),2,0)</f>
        <v>Prótese Dentária</v>
      </c>
      <c r="E86" s="85">
        <f>VLOOKUP(Contraproposta[[#This Row],[Cód. Tuss]],BASE[[#All],[TUSS]:[HMO]],5,0)</f>
        <v>1554</v>
      </c>
      <c r="F86" s="86">
        <f>Contraproposta[[#This Row],[Quantidade de USO]]*0.3</f>
        <v>466.2</v>
      </c>
      <c r="G86" s="79">
        <v>1067.92</v>
      </c>
      <c r="H86" s="72">
        <f>IFERROR(ROUNDUP(Contraproposta[[#This Row],[Valor Sugerido pela Clinica (R$)]]/Contraproposta[[#This Row],[Quantidade de USO]],2),"-")</f>
        <v>0.69000000000000006</v>
      </c>
      <c r="I86" s="81">
        <f ca="1">Contraproposta[[#This Row],[Moeda Aprovada]]*Contraproposta[[#This Row],[Quantidade de USO]]</f>
        <v>0</v>
      </c>
      <c r="J86" s="14">
        <f ca="1">IFERROR(ROUNDUP(Contraproposta[[#This Row],[Valor Aprovado (R$)]]/Contraproposta[[#This Row],[Quantidade de USO]],2),"-")</f>
        <v>0</v>
      </c>
    </row>
    <row r="87" spans="1:10" x14ac:dyDescent="0.25">
      <c r="A87" s="70">
        <v>85400521</v>
      </c>
      <c r="B87" s="11" t="str">
        <f>VLOOKUP(Contraproposta[[#This Row],[Cód. Tuss]],BASE[[#All],[TUSS]:[PROCEDIMENTOS ODONTOLÓGICOS]],2,0)</f>
        <v>restauração em cerâmica pura - onlay</v>
      </c>
      <c r="C87" s="80" t="str">
        <f>VLOOKUP(Contraproposta[[#This Row],[Cód. Tuss]],BASE[[#All],[TUSS]:[APLICAÇÃO]],4,0)</f>
        <v>DENTE</v>
      </c>
      <c r="D87" s="22" t="str">
        <f>VLOOKUP(Contraproposta[[#This Row],[Cód. Tuss]],CHOOSE({1,2},BASE[[#All],[TUSS]],BASE[[#All],[ÁREA]]),2,0)</f>
        <v>Prótese Dentária</v>
      </c>
      <c r="E87" s="85">
        <f>VLOOKUP(Contraproposta[[#This Row],[Cód. Tuss]],BASE[[#All],[TUSS]:[HMO]],5,0)</f>
        <v>1554</v>
      </c>
      <c r="F87" s="86">
        <f>Contraproposta[[#This Row],[Quantidade de USO]]*0.3</f>
        <v>466.2</v>
      </c>
      <c r="G87" s="79">
        <v>1067.92</v>
      </c>
      <c r="H87" s="72">
        <f>IFERROR(ROUNDUP(Contraproposta[[#This Row],[Valor Sugerido pela Clinica (R$)]]/Contraproposta[[#This Row],[Quantidade de USO]],2),"-")</f>
        <v>0.69000000000000006</v>
      </c>
      <c r="I87" s="81">
        <f ca="1">Contraproposta[[#This Row],[Moeda Aprovada]]*Contraproposta[[#This Row],[Quantidade de USO]]</f>
        <v>0</v>
      </c>
      <c r="J87" s="14">
        <f ca="1">IFERROR(ROUNDUP(Contraproposta[[#This Row],[Valor Aprovado (R$)]]/Contraproposta[[#This Row],[Quantidade de USO]],2),"-")</f>
        <v>0</v>
      </c>
    </row>
    <row r="88" spans="1:10" x14ac:dyDescent="0.25">
      <c r="A88" s="70">
        <v>85400530</v>
      </c>
      <c r="B88" s="11" t="str">
        <f>VLOOKUP(Contraproposta[[#This Row],[Cód. Tuss]],BASE[[#All],[TUSS]:[PROCEDIMENTOS ODONTOLÓGICOS]],2,0)</f>
        <v>restauração em cerômero - onlay</v>
      </c>
      <c r="C88" s="80" t="str">
        <f>VLOOKUP(Contraproposta[[#This Row],[Cód. Tuss]],BASE[[#All],[TUSS]:[APLICAÇÃO]],4,0)</f>
        <v>DENTE</v>
      </c>
      <c r="D88" s="22" t="str">
        <f>VLOOKUP(Contraproposta[[#This Row],[Cód. Tuss]],CHOOSE({1,2},BASE[[#All],[TUSS]],BASE[[#All],[ÁREA]]),2,0)</f>
        <v>Prótese Dentária</v>
      </c>
      <c r="E88" s="85">
        <f>VLOOKUP(Contraproposta[[#This Row],[Cód. Tuss]],BASE[[#All],[TUSS]:[HMO]],5,0)</f>
        <v>761</v>
      </c>
      <c r="F88" s="86">
        <f>Contraproposta[[#This Row],[Quantidade de USO]]*0.3</f>
        <v>228.29999999999998</v>
      </c>
      <c r="G88" s="79">
        <v>593.29</v>
      </c>
      <c r="H88" s="72">
        <f>IFERROR(ROUNDUP(Contraproposta[[#This Row],[Valor Sugerido pela Clinica (R$)]]/Contraproposta[[#This Row],[Quantidade de USO]],2),"-")</f>
        <v>0.78</v>
      </c>
      <c r="I88" s="81">
        <f ca="1">Contraproposta[[#This Row],[Moeda Aprovada]]*Contraproposta[[#This Row],[Quantidade de USO]]</f>
        <v>0</v>
      </c>
      <c r="J88" s="14">
        <f ca="1">IFERROR(ROUNDUP(Contraproposta[[#This Row],[Valor Aprovado (R$)]]/Contraproposta[[#This Row],[Quantidade de USO]],2),"-")</f>
        <v>0</v>
      </c>
    </row>
    <row r="89" spans="1:10" x14ac:dyDescent="0.25">
      <c r="A89" s="70">
        <v>85400548</v>
      </c>
      <c r="B89" s="11" t="str">
        <f>VLOOKUP(Contraproposta[[#This Row],[Cód. Tuss]],BASE[[#All],[TUSS]:[PROCEDIMENTOS ODONTOLÓGICOS]],2,0)</f>
        <v>restauração em cerômero - inlay</v>
      </c>
      <c r="C89" s="80" t="str">
        <f>VLOOKUP(Contraproposta[[#This Row],[Cód. Tuss]],BASE[[#All],[TUSS]:[APLICAÇÃO]],4,0)</f>
        <v>DENTE</v>
      </c>
      <c r="D89" s="22" t="str">
        <f>VLOOKUP(Contraproposta[[#This Row],[Cód. Tuss]],CHOOSE({1,2},BASE[[#All],[TUSS]],BASE[[#All],[ÁREA]]),2,0)</f>
        <v>Prótese Dentária</v>
      </c>
      <c r="E89" s="85">
        <f>VLOOKUP(Contraproposta[[#This Row],[Cód. Tuss]],BASE[[#All],[TUSS]:[HMO]],5,0)</f>
        <v>761</v>
      </c>
      <c r="F89" s="86">
        <f>Contraproposta[[#This Row],[Quantidade de USO]]*0.3</f>
        <v>228.29999999999998</v>
      </c>
      <c r="G89" s="79">
        <v>593.29</v>
      </c>
      <c r="H89" s="72">
        <f>IFERROR(ROUNDUP(Contraproposta[[#This Row],[Valor Sugerido pela Clinica (R$)]]/Contraproposta[[#This Row],[Quantidade de USO]],2),"-")</f>
        <v>0.78</v>
      </c>
      <c r="I89" s="81">
        <f ca="1">Contraproposta[[#This Row],[Moeda Aprovada]]*Contraproposta[[#This Row],[Quantidade de USO]]</f>
        <v>0</v>
      </c>
      <c r="J89" s="14">
        <f ca="1">IFERROR(ROUNDUP(Contraproposta[[#This Row],[Valor Aprovado (R$)]]/Contraproposta[[#This Row],[Quantidade de USO]],2),"-")</f>
        <v>0</v>
      </c>
    </row>
    <row r="90" spans="1:10" hidden="1" x14ac:dyDescent="0.25">
      <c r="A90" s="70">
        <v>81000421</v>
      </c>
      <c r="B90" s="11" t="str">
        <f>VLOOKUP(Contraproposta[[#This Row],[Cód. Tuss]],BASE[[#All],[TUSS]:[PROCEDIMENTOS ODONTOLÓGICOS]],2,0)</f>
        <v>rx periapical</v>
      </c>
      <c r="C90" s="20">
        <f>VLOOKUP(Contraproposta[[#This Row],[Cód. Tuss]],BASE[[#All],[TUSS]:[APLICAÇÃO]],4,0)</f>
        <v>0</v>
      </c>
      <c r="D90" s="22" t="str">
        <f>VLOOKUP(Contraproposta[[#This Row],[Cód. Tuss]],CHOOSE({1,2},BASE[[#All],[TUSS]],BASE[[#All],[ÁREA]]),2,0)</f>
        <v>Radiologia Odontológica e Imaginologia</v>
      </c>
      <c r="E90" s="85">
        <f>VLOOKUP(Contraproposta[[#This Row],[Cód. Tuss]],BASE[[#All],[TUSS]:[HMO]],5,0)</f>
        <v>14</v>
      </c>
      <c r="F90" s="86">
        <f>Contraproposta[[#This Row],[Quantidade de USO]]*0.3</f>
        <v>4.2</v>
      </c>
      <c r="G90" s="79" t="s">
        <v>13</v>
      </c>
      <c r="H90" s="73" t="str">
        <f>IFERROR(ROUNDUP(Contraproposta[[#This Row],[Valor Sugerido pela Clinica (R$)]]/Contraproposta[[#This Row],[Quantidade de USO]],2),"-")</f>
        <v>-</v>
      </c>
      <c r="I90" s="82" t="s">
        <v>81</v>
      </c>
      <c r="J90" s="16" t="str">
        <f>IFERROR(ROUNDUP(Contraproposta[[#This Row],[Valor Aprovado (R$)]]/Contraproposta[[#This Row],[Quantidade de USO]],2),"-")</f>
        <v>-</v>
      </c>
    </row>
    <row r="91" spans="1:10" hidden="1" x14ac:dyDescent="0.25">
      <c r="A91" s="70">
        <v>81000375</v>
      </c>
      <c r="B91" s="11" t="str">
        <f>VLOOKUP(Contraproposta[[#This Row],[Cód. Tuss]],BASE[[#All],[TUSS]:[PROCEDIMENTOS ODONTOLÓGICOS]],2,0)</f>
        <v>rx interproximal - bite-wing</v>
      </c>
      <c r="C91" s="20">
        <f>VLOOKUP(Contraproposta[[#This Row],[Cód. Tuss]],BASE[[#All],[TUSS]:[APLICAÇÃO]],4,0)</f>
        <v>0</v>
      </c>
      <c r="D91" s="22" t="str">
        <f>VLOOKUP(Contraproposta[[#This Row],[Cód. Tuss]],CHOOSE({1,2},BASE[[#All],[TUSS]],BASE[[#All],[ÁREA]]),2,0)</f>
        <v>Radiologia Odontológica e Imaginologia</v>
      </c>
      <c r="E91" s="85">
        <f>VLOOKUP(Contraproposta[[#This Row],[Cód. Tuss]],BASE[[#All],[TUSS]:[HMO]],5,0)</f>
        <v>14</v>
      </c>
      <c r="F91" s="86">
        <f>Contraproposta[[#This Row],[Quantidade de USO]]*0.3</f>
        <v>4.2</v>
      </c>
      <c r="G91" s="79" t="s">
        <v>13</v>
      </c>
      <c r="H91" s="72" t="str">
        <f>IFERROR(ROUNDUP(Contraproposta[[#This Row],[Valor Sugerido pela Clinica (R$)]]/Contraproposta[[#This Row],[Quantidade de USO]],2),"-")</f>
        <v>-</v>
      </c>
      <c r="I91" s="82" t="s">
        <v>81</v>
      </c>
      <c r="J91" s="14" t="str">
        <f>IFERROR(ROUNDUP(Contraproposta[[#This Row],[Valor Aprovado (R$)]]/Contraproposta[[#This Row],[Quantidade de USO]],2),"-")</f>
        <v>-</v>
      </c>
    </row>
    <row r="93" spans="1:10" x14ac:dyDescent="0.25">
      <c r="A93" s="91" t="s">
        <v>4</v>
      </c>
      <c r="B93" s="91"/>
      <c r="C93" s="91"/>
      <c r="D93" s="91"/>
      <c r="E93" s="91"/>
      <c r="F93" s="91"/>
      <c r="G93" s="91"/>
      <c r="H93" s="91"/>
      <c r="I93" s="91"/>
      <c r="J93" s="91"/>
    </row>
    <row r="94" spans="1:10" x14ac:dyDescent="0.25">
      <c r="A94" s="91"/>
      <c r="B94" s="91"/>
      <c r="C94" s="91"/>
      <c r="D94" s="91"/>
      <c r="E94" s="91"/>
      <c r="F94" s="91"/>
      <c r="G94" s="91"/>
      <c r="H94" s="91"/>
      <c r="I94" s="91"/>
      <c r="J94" s="91"/>
    </row>
    <row r="95" spans="1:10" x14ac:dyDescent="0.25">
      <c r="A95" s="91"/>
      <c r="B95" s="91"/>
      <c r="C95" s="91"/>
      <c r="D95" s="91"/>
      <c r="E95" s="91"/>
      <c r="F95" s="91"/>
      <c r="G95" s="91"/>
      <c r="H95" s="91"/>
      <c r="I95" s="91"/>
      <c r="J95" s="91"/>
    </row>
    <row r="96" spans="1:10" x14ac:dyDescent="0.25">
      <c r="A96" s="91"/>
      <c r="B96" s="91"/>
      <c r="C96" s="91"/>
      <c r="D96" s="91"/>
      <c r="E96" s="91"/>
      <c r="F96" s="91"/>
      <c r="G96" s="91"/>
      <c r="H96" s="91"/>
      <c r="I96" s="91"/>
      <c r="J96" s="91"/>
    </row>
    <row r="135" ht="15" customHeight="1" x14ac:dyDescent="0.25"/>
  </sheetData>
  <sheetProtection sort="0" autoFilter="0"/>
  <mergeCells count="4">
    <mergeCell ref="A1:J3"/>
    <mergeCell ref="A5:J5"/>
    <mergeCell ref="A6:J6"/>
    <mergeCell ref="A93:J9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21"/>
  <sheetViews>
    <sheetView topLeftCell="B199" workbookViewId="0">
      <selection activeCell="E203" sqref="E203"/>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4" t="s">
        <v>96</v>
      </c>
      <c r="B1" s="25" t="s">
        <v>5</v>
      </c>
      <c r="C1" s="25" t="s">
        <v>6</v>
      </c>
      <c r="D1" s="25" t="s">
        <v>7</v>
      </c>
      <c r="E1" s="26" t="s">
        <v>8</v>
      </c>
      <c r="F1" s="27" t="s">
        <v>9</v>
      </c>
      <c r="G1" s="28" t="s">
        <v>10</v>
      </c>
    </row>
    <row r="2" spans="1:7" ht="15.75" thickBot="1" x14ac:dyDescent="0.3">
      <c r="A2" s="24">
        <f>C2</f>
        <v>81000049</v>
      </c>
      <c r="B2" s="29" t="s">
        <v>86</v>
      </c>
      <c r="C2" s="30">
        <v>81000049</v>
      </c>
      <c r="D2" s="31" t="s">
        <v>99</v>
      </c>
      <c r="E2" s="32" t="s">
        <v>11</v>
      </c>
      <c r="F2" s="33" t="s">
        <v>87</v>
      </c>
      <c r="G2" s="34">
        <v>34</v>
      </c>
    </row>
    <row r="3" spans="1:7" ht="15.75" thickBot="1" x14ac:dyDescent="0.3">
      <c r="A3" s="24">
        <f t="shared" ref="A3:A66" si="0">C3</f>
        <v>81000057</v>
      </c>
      <c r="B3" s="35" t="s">
        <v>86</v>
      </c>
      <c r="C3" s="36">
        <v>81000057</v>
      </c>
      <c r="D3" s="31" t="s">
        <v>100</v>
      </c>
      <c r="E3" s="37" t="s">
        <v>11</v>
      </c>
      <c r="F3" s="33" t="s">
        <v>87</v>
      </c>
      <c r="G3" s="34">
        <v>34</v>
      </c>
    </row>
    <row r="4" spans="1:7" ht="15.75" thickBot="1" x14ac:dyDescent="0.3">
      <c r="A4" s="24">
        <f t="shared" si="0"/>
        <v>85100048</v>
      </c>
      <c r="B4" s="35" t="s">
        <v>86</v>
      </c>
      <c r="C4" s="38">
        <v>85100048</v>
      </c>
      <c r="D4" s="31" t="s">
        <v>101</v>
      </c>
      <c r="E4" s="37" t="s">
        <v>12</v>
      </c>
      <c r="F4" s="33" t="s">
        <v>88</v>
      </c>
      <c r="G4" s="34">
        <v>8</v>
      </c>
    </row>
    <row r="5" spans="1:7" ht="15.75" thickBot="1" x14ac:dyDescent="0.3">
      <c r="A5" s="24">
        <f t="shared" si="0"/>
        <v>82000468</v>
      </c>
      <c r="B5" s="35" t="s">
        <v>86</v>
      </c>
      <c r="C5" s="36">
        <v>82000468</v>
      </c>
      <c r="D5" s="31" t="s">
        <v>102</v>
      </c>
      <c r="E5" s="37" t="s">
        <v>13</v>
      </c>
      <c r="F5" s="33" t="s">
        <v>88</v>
      </c>
      <c r="G5" s="34">
        <v>8</v>
      </c>
    </row>
    <row r="6" spans="1:7" ht="15.75" thickBot="1" x14ac:dyDescent="0.3">
      <c r="A6" s="24">
        <f t="shared" si="0"/>
        <v>82000484</v>
      </c>
      <c r="B6" s="35" t="s">
        <v>86</v>
      </c>
      <c r="C6" s="36">
        <v>82000484</v>
      </c>
      <c r="D6" s="31" t="s">
        <v>103</v>
      </c>
      <c r="E6" s="37" t="s">
        <v>13</v>
      </c>
      <c r="F6" s="33" t="s">
        <v>88</v>
      </c>
      <c r="G6" s="34">
        <v>8</v>
      </c>
    </row>
    <row r="7" spans="1:7" ht="15.75" thickBot="1" x14ac:dyDescent="0.3">
      <c r="A7" s="24">
        <f t="shared" si="0"/>
        <v>85100056</v>
      </c>
      <c r="B7" s="35" t="s">
        <v>86</v>
      </c>
      <c r="C7" s="36">
        <v>85100056</v>
      </c>
      <c r="D7" s="31" t="s">
        <v>104</v>
      </c>
      <c r="E7" s="37" t="s">
        <v>14</v>
      </c>
      <c r="F7" s="33" t="s">
        <v>88</v>
      </c>
      <c r="G7" s="34">
        <v>8</v>
      </c>
    </row>
    <row r="8" spans="1:7" ht="15.75" thickBot="1" x14ac:dyDescent="0.3">
      <c r="A8" s="24">
        <f t="shared" si="0"/>
        <v>85300020</v>
      </c>
      <c r="B8" s="35" t="s">
        <v>86</v>
      </c>
      <c r="C8" s="36">
        <v>85300020</v>
      </c>
      <c r="D8" s="31" t="s">
        <v>105</v>
      </c>
      <c r="E8" s="37" t="s">
        <v>15</v>
      </c>
      <c r="F8" s="33" t="s">
        <v>88</v>
      </c>
      <c r="G8" s="34">
        <v>8</v>
      </c>
    </row>
    <row r="9" spans="1:7" ht="15.75" thickBot="1" x14ac:dyDescent="0.3">
      <c r="A9" s="24">
        <f t="shared" si="0"/>
        <v>85000787</v>
      </c>
      <c r="B9" s="35" t="s">
        <v>86</v>
      </c>
      <c r="C9" s="36">
        <v>85000787</v>
      </c>
      <c r="D9" s="31" t="s">
        <v>106</v>
      </c>
      <c r="E9" s="37" t="s">
        <v>12</v>
      </c>
      <c r="F9" s="33" t="s">
        <v>88</v>
      </c>
      <c r="G9" s="34">
        <v>8</v>
      </c>
    </row>
    <row r="10" spans="1:7" ht="15.75" thickBot="1" x14ac:dyDescent="0.3">
      <c r="A10" s="24">
        <f t="shared" si="0"/>
        <v>82001022</v>
      </c>
      <c r="B10" s="35" t="s">
        <v>86</v>
      </c>
      <c r="C10" s="36">
        <v>82001022</v>
      </c>
      <c r="D10" s="31" t="s">
        <v>107</v>
      </c>
      <c r="E10" s="37" t="s">
        <v>13</v>
      </c>
      <c r="F10" s="33" t="s">
        <v>88</v>
      </c>
      <c r="G10" s="34">
        <v>8</v>
      </c>
    </row>
    <row r="11" spans="1:7" ht="15.75" thickBot="1" x14ac:dyDescent="0.3">
      <c r="A11" s="24">
        <f t="shared" si="0"/>
        <v>82001030</v>
      </c>
      <c r="B11" s="35" t="s">
        <v>86</v>
      </c>
      <c r="C11" s="36">
        <v>82001030</v>
      </c>
      <c r="D11" s="31" t="s">
        <v>108</v>
      </c>
      <c r="E11" s="37" t="s">
        <v>13</v>
      </c>
      <c r="F11" s="33" t="s">
        <v>88</v>
      </c>
      <c r="G11" s="34">
        <v>8</v>
      </c>
    </row>
    <row r="12" spans="1:7" ht="15.75" thickBot="1" x14ac:dyDescent="0.3">
      <c r="A12" s="24">
        <f t="shared" si="0"/>
        <v>85400467</v>
      </c>
      <c r="B12" s="35" t="s">
        <v>86</v>
      </c>
      <c r="C12" s="36">
        <v>85400467</v>
      </c>
      <c r="D12" s="31" t="s">
        <v>109</v>
      </c>
      <c r="E12" s="37" t="s">
        <v>12</v>
      </c>
      <c r="F12" s="33" t="s">
        <v>88</v>
      </c>
      <c r="G12" s="34">
        <v>8</v>
      </c>
    </row>
    <row r="13" spans="1:7" ht="15.75" thickBot="1" x14ac:dyDescent="0.3">
      <c r="A13" s="24">
        <f t="shared" si="0"/>
        <v>82001197</v>
      </c>
      <c r="B13" s="35" t="s">
        <v>86</v>
      </c>
      <c r="C13" s="36">
        <v>82001197</v>
      </c>
      <c r="D13" s="31" t="s">
        <v>110</v>
      </c>
      <c r="E13" s="37" t="s">
        <v>12</v>
      </c>
      <c r="F13" s="33" t="s">
        <v>88</v>
      </c>
      <c r="G13" s="34">
        <v>8</v>
      </c>
    </row>
    <row r="14" spans="1:7" ht="15.75" thickBot="1" x14ac:dyDescent="0.3">
      <c r="A14" s="24">
        <f t="shared" si="0"/>
        <v>82001251</v>
      </c>
      <c r="B14" s="35" t="s">
        <v>86</v>
      </c>
      <c r="C14" s="36">
        <v>82001251</v>
      </c>
      <c r="D14" s="31" t="s">
        <v>111</v>
      </c>
      <c r="E14" s="37" t="s">
        <v>16</v>
      </c>
      <c r="F14" s="33" t="s">
        <v>88</v>
      </c>
      <c r="G14" s="34">
        <v>8</v>
      </c>
    </row>
    <row r="15" spans="1:7" ht="15.75" thickBot="1" x14ac:dyDescent="0.3">
      <c r="A15" s="24">
        <f t="shared" si="0"/>
        <v>85300063</v>
      </c>
      <c r="B15" s="35" t="s">
        <v>86</v>
      </c>
      <c r="C15" s="36">
        <v>85300063</v>
      </c>
      <c r="D15" s="31" t="s">
        <v>112</v>
      </c>
      <c r="E15" s="37" t="s">
        <v>12</v>
      </c>
      <c r="F15" s="33" t="s">
        <v>88</v>
      </c>
      <c r="G15" s="34">
        <v>8</v>
      </c>
    </row>
    <row r="16" spans="1:7" ht="15.75" thickBot="1" x14ac:dyDescent="0.3">
      <c r="A16" s="24">
        <f t="shared" si="0"/>
        <v>82001650</v>
      </c>
      <c r="B16" s="35" t="s">
        <v>86</v>
      </c>
      <c r="C16" s="36">
        <v>82001650</v>
      </c>
      <c r="D16" s="31" t="s">
        <v>113</v>
      </c>
      <c r="E16" s="37" t="s">
        <v>13</v>
      </c>
      <c r="F16" s="33" t="s">
        <v>88</v>
      </c>
      <c r="G16" s="34">
        <v>8</v>
      </c>
    </row>
    <row r="17" spans="1:7" ht="15.75" thickBot="1" x14ac:dyDescent="0.3">
      <c r="A17" s="24">
        <f t="shared" si="0"/>
        <v>85300080</v>
      </c>
      <c r="B17" s="35" t="s">
        <v>86</v>
      </c>
      <c r="C17" s="36">
        <v>85300080</v>
      </c>
      <c r="D17" s="31" t="s">
        <v>114</v>
      </c>
      <c r="E17" s="37" t="s">
        <v>12</v>
      </c>
      <c r="F17" s="33" t="s">
        <v>88</v>
      </c>
      <c r="G17" s="34">
        <v>8</v>
      </c>
    </row>
    <row r="18" spans="1:7" ht="15.75" thickBot="1" x14ac:dyDescent="0.3">
      <c r="A18" s="24">
        <f t="shared" si="0"/>
        <v>85200034</v>
      </c>
      <c r="B18" s="39" t="s">
        <v>86</v>
      </c>
      <c r="C18" s="40">
        <v>85200034</v>
      </c>
      <c r="D18" s="31" t="s">
        <v>115</v>
      </c>
      <c r="E18" s="41" t="s">
        <v>14</v>
      </c>
      <c r="F18" s="33" t="s">
        <v>88</v>
      </c>
      <c r="G18" s="34">
        <v>8</v>
      </c>
    </row>
    <row r="19" spans="1:7" ht="15.75" thickBot="1" x14ac:dyDescent="0.3">
      <c r="A19" s="24">
        <f t="shared" si="0"/>
        <v>81000030</v>
      </c>
      <c r="B19" s="42" t="s">
        <v>17</v>
      </c>
      <c r="C19" s="30">
        <v>81000030</v>
      </c>
      <c r="D19" s="31" t="s">
        <v>116</v>
      </c>
      <c r="E19" s="32" t="s">
        <v>11</v>
      </c>
      <c r="F19" s="33" t="s">
        <v>87</v>
      </c>
      <c r="G19" s="34">
        <v>34</v>
      </c>
    </row>
    <row r="20" spans="1:7" ht="15.75" thickBot="1" x14ac:dyDescent="0.3">
      <c r="A20" s="24">
        <f t="shared" si="0"/>
        <v>81000111</v>
      </c>
      <c r="B20" s="43" t="s">
        <v>17</v>
      </c>
      <c r="C20" s="36">
        <v>81000111</v>
      </c>
      <c r="D20" s="31" t="s">
        <v>117</v>
      </c>
      <c r="E20" s="37" t="s">
        <v>18</v>
      </c>
      <c r="F20" s="33" t="s">
        <v>87</v>
      </c>
      <c r="G20" s="34">
        <v>222</v>
      </c>
    </row>
    <row r="21" spans="1:7" ht="15.75" thickBot="1" x14ac:dyDescent="0.3">
      <c r="A21" s="24">
        <f t="shared" si="0"/>
        <v>81000138</v>
      </c>
      <c r="B21" s="43" t="s">
        <v>17</v>
      </c>
      <c r="C21" s="36">
        <v>81000138</v>
      </c>
      <c r="D21" s="31" t="s">
        <v>118</v>
      </c>
      <c r="E21" s="37" t="s">
        <v>18</v>
      </c>
      <c r="F21" s="33" t="s">
        <v>87</v>
      </c>
      <c r="G21" s="34">
        <v>222</v>
      </c>
    </row>
    <row r="22" spans="1:7" ht="15.75" thickBot="1" x14ac:dyDescent="0.3">
      <c r="A22" s="24">
        <f t="shared" si="0"/>
        <v>81000154</v>
      </c>
      <c r="B22" s="43" t="s">
        <v>17</v>
      </c>
      <c r="C22" s="36">
        <v>81000154</v>
      </c>
      <c r="D22" s="31" t="s">
        <v>119</v>
      </c>
      <c r="E22" s="37" t="s">
        <v>18</v>
      </c>
      <c r="F22" s="33" t="s">
        <v>87</v>
      </c>
      <c r="G22" s="34">
        <v>222</v>
      </c>
    </row>
    <row r="23" spans="1:7" ht="15.75" thickBot="1" x14ac:dyDescent="0.3">
      <c r="A23" s="24">
        <f t="shared" si="0"/>
        <v>81000170</v>
      </c>
      <c r="B23" s="44" t="s">
        <v>17</v>
      </c>
      <c r="C23" s="40">
        <v>81000170</v>
      </c>
      <c r="D23" s="31" t="s">
        <v>120</v>
      </c>
      <c r="E23" s="41" t="s">
        <v>18</v>
      </c>
      <c r="F23" s="33" t="s">
        <v>87</v>
      </c>
      <c r="G23" s="34">
        <v>222</v>
      </c>
    </row>
    <row r="24" spans="1:7" ht="15.75" thickBot="1" x14ac:dyDescent="0.3">
      <c r="A24" s="24">
        <f t="shared" si="0"/>
        <v>84000090</v>
      </c>
      <c r="B24" s="45" t="s">
        <v>19</v>
      </c>
      <c r="C24" s="46">
        <v>84000090</v>
      </c>
      <c r="D24" s="31" t="s">
        <v>121</v>
      </c>
      <c r="E24" s="47" t="s">
        <v>11</v>
      </c>
      <c r="F24" s="33" t="s">
        <v>87</v>
      </c>
      <c r="G24" s="34">
        <v>72</v>
      </c>
    </row>
    <row r="25" spans="1:7" ht="15.75" thickBot="1" x14ac:dyDescent="0.3">
      <c r="A25" s="24">
        <f t="shared" si="0"/>
        <v>84000139</v>
      </c>
      <c r="B25" s="45" t="s">
        <v>19</v>
      </c>
      <c r="C25" s="46">
        <v>84000139</v>
      </c>
      <c r="D25" s="31" t="s">
        <v>20</v>
      </c>
      <c r="E25" s="47" t="s">
        <v>13</v>
      </c>
      <c r="F25" s="33" t="s">
        <v>87</v>
      </c>
      <c r="G25" s="34">
        <v>34</v>
      </c>
    </row>
    <row r="26" spans="1:7" ht="15.75" thickBot="1" x14ac:dyDescent="0.3">
      <c r="A26" s="24">
        <f t="shared" si="0"/>
        <v>84000163</v>
      </c>
      <c r="B26" s="45" t="s">
        <v>19</v>
      </c>
      <c r="C26" s="46">
        <v>84000163</v>
      </c>
      <c r="D26" s="31" t="s">
        <v>21</v>
      </c>
      <c r="E26" s="47" t="s">
        <v>13</v>
      </c>
      <c r="F26" s="33" t="s">
        <v>87</v>
      </c>
      <c r="G26" s="34">
        <v>21</v>
      </c>
    </row>
    <row r="27" spans="1:7" ht="15.75" thickBot="1" x14ac:dyDescent="0.3">
      <c r="A27" s="24">
        <f t="shared" si="0"/>
        <v>84000198</v>
      </c>
      <c r="B27" s="35" t="s">
        <v>19</v>
      </c>
      <c r="C27" s="36">
        <v>84000198</v>
      </c>
      <c r="D27" s="31" t="s">
        <v>122</v>
      </c>
      <c r="E27" s="37" t="s">
        <v>11</v>
      </c>
      <c r="F27" s="33" t="s">
        <v>87</v>
      </c>
      <c r="G27" s="34">
        <v>140</v>
      </c>
    </row>
    <row r="28" spans="1:7" ht="15.75" thickBot="1" x14ac:dyDescent="0.3">
      <c r="A28" s="24">
        <f t="shared" si="0"/>
        <v>84000244</v>
      </c>
      <c r="B28" s="35" t="s">
        <v>19</v>
      </c>
      <c r="C28" s="36">
        <v>84000244</v>
      </c>
      <c r="D28" s="31" t="s">
        <v>123</v>
      </c>
      <c r="E28" s="37" t="s">
        <v>18</v>
      </c>
      <c r="F28" s="33" t="s">
        <v>87</v>
      </c>
      <c r="G28" s="34">
        <v>44</v>
      </c>
    </row>
    <row r="29" spans="1:7" ht="15.75" thickBot="1" x14ac:dyDescent="0.3">
      <c r="A29" s="24">
        <f t="shared" si="0"/>
        <v>84000252</v>
      </c>
      <c r="B29" s="48" t="s">
        <v>19</v>
      </c>
      <c r="C29" s="49">
        <v>84000252</v>
      </c>
      <c r="D29" s="31" t="s">
        <v>124</v>
      </c>
      <c r="E29" s="50" t="s">
        <v>18</v>
      </c>
      <c r="F29" s="33" t="s">
        <v>87</v>
      </c>
      <c r="G29" s="34">
        <v>44</v>
      </c>
    </row>
    <row r="30" spans="1:7" ht="15.75" thickBot="1" x14ac:dyDescent="0.3">
      <c r="A30" s="24">
        <f t="shared" si="0"/>
        <v>81000278</v>
      </c>
      <c r="B30" s="42" t="s">
        <v>89</v>
      </c>
      <c r="C30" s="30">
        <v>81000278</v>
      </c>
      <c r="D30" s="51" t="s">
        <v>125</v>
      </c>
      <c r="E30" s="32" t="s">
        <v>22</v>
      </c>
      <c r="F30" s="33" t="s">
        <v>87</v>
      </c>
      <c r="G30" s="34">
        <v>22</v>
      </c>
    </row>
    <row r="31" spans="1:7" ht="15.75" thickBot="1" x14ac:dyDescent="0.3">
      <c r="A31" s="24">
        <f t="shared" si="0"/>
        <v>81000294</v>
      </c>
      <c r="B31" s="43" t="s">
        <v>89</v>
      </c>
      <c r="C31" s="36">
        <v>81000294</v>
      </c>
      <c r="D31" s="31" t="s">
        <v>126</v>
      </c>
      <c r="E31" s="37" t="s">
        <v>22</v>
      </c>
      <c r="F31" s="33" t="s">
        <v>87</v>
      </c>
      <c r="G31" s="34">
        <v>222</v>
      </c>
    </row>
    <row r="32" spans="1:7" ht="15.75" thickBot="1" x14ac:dyDescent="0.3">
      <c r="A32" s="24">
        <f t="shared" si="0"/>
        <v>81000308</v>
      </c>
      <c r="B32" s="43" t="s">
        <v>89</v>
      </c>
      <c r="C32" s="36">
        <v>81000308</v>
      </c>
      <c r="D32" s="51" t="s">
        <v>127</v>
      </c>
      <c r="E32" s="37" t="s">
        <v>23</v>
      </c>
      <c r="F32" s="33" t="s">
        <v>87</v>
      </c>
      <c r="G32" s="34">
        <v>44</v>
      </c>
    </row>
    <row r="33" spans="1:7" ht="15.75" thickBot="1" x14ac:dyDescent="0.3">
      <c r="A33" s="24">
        <f t="shared" si="0"/>
        <v>81000383</v>
      </c>
      <c r="B33" s="43" t="s">
        <v>89</v>
      </c>
      <c r="C33" s="36">
        <v>81000383</v>
      </c>
      <c r="D33" s="31" t="s">
        <v>128</v>
      </c>
      <c r="E33" s="37" t="s">
        <v>22</v>
      </c>
      <c r="F33" s="33" t="s">
        <v>90</v>
      </c>
      <c r="G33" s="34">
        <v>29</v>
      </c>
    </row>
    <row r="34" spans="1:7" ht="15.75" thickBot="1" x14ac:dyDescent="0.3">
      <c r="A34" s="24">
        <f t="shared" si="0"/>
        <v>81000405</v>
      </c>
      <c r="B34" s="43" t="s">
        <v>89</v>
      </c>
      <c r="C34" s="36">
        <v>81000405</v>
      </c>
      <c r="D34" s="31" t="s">
        <v>129</v>
      </c>
      <c r="E34" s="37" t="s">
        <v>22</v>
      </c>
      <c r="F34" s="33" t="s">
        <v>87</v>
      </c>
      <c r="G34" s="34">
        <v>78</v>
      </c>
    </row>
    <row r="35" spans="1:7" ht="15.75" thickBot="1" x14ac:dyDescent="0.3">
      <c r="A35" s="24">
        <f t="shared" si="0"/>
        <v>81000413</v>
      </c>
      <c r="B35" s="43" t="s">
        <v>89</v>
      </c>
      <c r="C35" s="36">
        <v>81000413</v>
      </c>
      <c r="D35" s="51" t="s">
        <v>130</v>
      </c>
      <c r="E35" s="37" t="s">
        <v>22</v>
      </c>
      <c r="F35" s="33" t="s">
        <v>87</v>
      </c>
      <c r="G35" s="34">
        <v>96</v>
      </c>
    </row>
    <row r="36" spans="1:7" ht="15.75" thickBot="1" x14ac:dyDescent="0.3">
      <c r="A36" s="24">
        <f t="shared" si="0"/>
        <v>81000324</v>
      </c>
      <c r="B36" s="43" t="s">
        <v>89</v>
      </c>
      <c r="C36" s="36">
        <v>81000324</v>
      </c>
      <c r="D36" s="51" t="s">
        <v>131</v>
      </c>
      <c r="E36" s="37" t="s">
        <v>22</v>
      </c>
      <c r="F36" s="33" t="s">
        <v>87</v>
      </c>
      <c r="G36" s="34">
        <v>86</v>
      </c>
    </row>
    <row r="37" spans="1:7" ht="15.75" thickBot="1" x14ac:dyDescent="0.3">
      <c r="A37" s="24">
        <f t="shared" si="0"/>
        <v>81000340</v>
      </c>
      <c r="B37" s="43" t="s">
        <v>89</v>
      </c>
      <c r="C37" s="36">
        <v>81000340</v>
      </c>
      <c r="D37" s="51" t="s">
        <v>132</v>
      </c>
      <c r="E37" s="37" t="s">
        <v>22</v>
      </c>
      <c r="F37" s="33" t="s">
        <v>87</v>
      </c>
      <c r="G37" s="34">
        <v>193</v>
      </c>
    </row>
    <row r="38" spans="1:7" ht="15.75" thickBot="1" x14ac:dyDescent="0.3">
      <c r="A38" s="24">
        <f t="shared" si="0"/>
        <v>81000375</v>
      </c>
      <c r="B38" s="43" t="s">
        <v>89</v>
      </c>
      <c r="C38" s="36">
        <v>81000375</v>
      </c>
      <c r="D38" s="31" t="s">
        <v>133</v>
      </c>
      <c r="E38" s="37" t="s">
        <v>22</v>
      </c>
      <c r="F38" s="33">
        <v>0</v>
      </c>
      <c r="G38" s="34">
        <v>14</v>
      </c>
    </row>
    <row r="39" spans="1:7" ht="15.75" thickBot="1" x14ac:dyDescent="0.3">
      <c r="A39" s="24">
        <f t="shared" si="0"/>
        <v>81000367</v>
      </c>
      <c r="B39" s="43" t="s">
        <v>89</v>
      </c>
      <c r="C39" s="36">
        <v>81000367</v>
      </c>
      <c r="D39" s="51" t="s">
        <v>134</v>
      </c>
      <c r="E39" s="37" t="s">
        <v>22</v>
      </c>
      <c r="F39" s="33" t="s">
        <v>135</v>
      </c>
      <c r="G39" s="34">
        <v>64</v>
      </c>
    </row>
    <row r="40" spans="1:7" ht="15.75" thickBot="1" x14ac:dyDescent="0.3">
      <c r="A40" s="24">
        <f t="shared" si="0"/>
        <v>81000421</v>
      </c>
      <c r="B40" s="43" t="s">
        <v>89</v>
      </c>
      <c r="C40" s="36">
        <v>81000421</v>
      </c>
      <c r="D40" s="31" t="s">
        <v>136</v>
      </c>
      <c r="E40" s="37" t="s">
        <v>22</v>
      </c>
      <c r="F40" s="33">
        <v>0</v>
      </c>
      <c r="G40" s="34">
        <v>14</v>
      </c>
    </row>
    <row r="41" spans="1:7" ht="15.75" thickBot="1" x14ac:dyDescent="0.3">
      <c r="A41" s="24">
        <f t="shared" si="0"/>
        <v>81000430</v>
      </c>
      <c r="B41" s="43" t="s">
        <v>89</v>
      </c>
      <c r="C41" s="36">
        <v>81000430</v>
      </c>
      <c r="D41" s="51" t="s">
        <v>137</v>
      </c>
      <c r="E41" s="37" t="s">
        <v>22</v>
      </c>
      <c r="F41" s="33" t="s">
        <v>87</v>
      </c>
      <c r="G41" s="34">
        <v>86</v>
      </c>
    </row>
    <row r="42" spans="1:7" ht="15.75" thickBot="1" x14ac:dyDescent="0.3">
      <c r="A42" s="24">
        <f t="shared" si="0"/>
        <v>81000472</v>
      </c>
      <c r="B42" s="43" t="s">
        <v>89</v>
      </c>
      <c r="C42" s="36">
        <v>81000472</v>
      </c>
      <c r="D42" s="51" t="s">
        <v>138</v>
      </c>
      <c r="E42" s="37" t="s">
        <v>22</v>
      </c>
      <c r="F42" s="33" t="s">
        <v>87</v>
      </c>
      <c r="G42" s="34">
        <v>86</v>
      </c>
    </row>
    <row r="43" spans="1:7" ht="15.75" thickBot="1" x14ac:dyDescent="0.3">
      <c r="A43" s="24">
        <f t="shared" si="0"/>
        <v>81000480</v>
      </c>
      <c r="B43" s="43" t="s">
        <v>89</v>
      </c>
      <c r="C43" s="36">
        <v>81000480</v>
      </c>
      <c r="D43" s="51" t="s">
        <v>139</v>
      </c>
      <c r="E43" s="37" t="s">
        <v>22</v>
      </c>
      <c r="F43" s="33" t="s">
        <v>87</v>
      </c>
      <c r="G43" s="34">
        <v>110</v>
      </c>
    </row>
    <row r="44" spans="1:7" ht="15.75" thickBot="1" x14ac:dyDescent="0.3">
      <c r="A44" s="24">
        <f t="shared" si="0"/>
        <v>345</v>
      </c>
      <c r="B44" s="43" t="s">
        <v>89</v>
      </c>
      <c r="C44" s="36">
        <v>345</v>
      </c>
      <c r="D44" s="51" t="s">
        <v>140</v>
      </c>
      <c r="E44" s="37" t="s">
        <v>24</v>
      </c>
      <c r="F44" s="33" t="s">
        <v>87</v>
      </c>
      <c r="G44" s="34">
        <v>381</v>
      </c>
    </row>
    <row r="45" spans="1:7" ht="15.75" thickBot="1" x14ac:dyDescent="0.3">
      <c r="A45" s="24">
        <f t="shared" si="0"/>
        <v>346</v>
      </c>
      <c r="B45" s="43" t="s">
        <v>89</v>
      </c>
      <c r="C45" s="36">
        <v>346</v>
      </c>
      <c r="D45" s="51" t="s">
        <v>141</v>
      </c>
      <c r="E45" s="37" t="s">
        <v>24</v>
      </c>
      <c r="F45" s="33" t="s">
        <v>87</v>
      </c>
      <c r="G45" s="34">
        <v>346</v>
      </c>
    </row>
    <row r="46" spans="1:7" ht="15.75" thickBot="1" x14ac:dyDescent="0.3">
      <c r="A46" s="24">
        <f t="shared" si="0"/>
        <v>348</v>
      </c>
      <c r="B46" s="44" t="s">
        <v>89</v>
      </c>
      <c r="C46" s="40">
        <v>348</v>
      </c>
      <c r="D46" s="51" t="s">
        <v>142</v>
      </c>
      <c r="E46" s="41" t="s">
        <v>24</v>
      </c>
      <c r="F46" s="33" t="s">
        <v>87</v>
      </c>
      <c r="G46" s="34">
        <v>313</v>
      </c>
    </row>
    <row r="47" spans="1:7" ht="15.75" thickBot="1" x14ac:dyDescent="0.3">
      <c r="A47" s="24">
        <f t="shared" si="0"/>
        <v>82000050</v>
      </c>
      <c r="B47" s="29" t="s">
        <v>25</v>
      </c>
      <c r="C47" s="30">
        <v>82000050</v>
      </c>
      <c r="D47" s="31" t="s">
        <v>143</v>
      </c>
      <c r="E47" s="32" t="s">
        <v>26</v>
      </c>
      <c r="F47" s="33" t="s">
        <v>88</v>
      </c>
      <c r="G47" s="34">
        <v>317</v>
      </c>
    </row>
    <row r="48" spans="1:7" ht="15.75" thickBot="1" x14ac:dyDescent="0.3">
      <c r="A48" s="24">
        <f t="shared" si="0"/>
        <v>82000069</v>
      </c>
      <c r="B48" s="35" t="s">
        <v>25</v>
      </c>
      <c r="C48" s="36">
        <v>82000069</v>
      </c>
      <c r="D48" s="31" t="s">
        <v>144</v>
      </c>
      <c r="E48" s="37" t="s">
        <v>26</v>
      </c>
      <c r="F48" s="33" t="s">
        <v>88</v>
      </c>
      <c r="G48" s="34">
        <v>311</v>
      </c>
    </row>
    <row r="49" spans="1:7" ht="15.75" thickBot="1" x14ac:dyDescent="0.3">
      <c r="A49" s="24">
        <f t="shared" si="0"/>
        <v>82000077</v>
      </c>
      <c r="B49" s="35" t="s">
        <v>25</v>
      </c>
      <c r="C49" s="36">
        <v>82000077</v>
      </c>
      <c r="D49" s="31" t="s">
        <v>145</v>
      </c>
      <c r="E49" s="37" t="s">
        <v>27</v>
      </c>
      <c r="F49" s="33" t="s">
        <v>88</v>
      </c>
      <c r="G49" s="34">
        <v>311</v>
      </c>
    </row>
    <row r="50" spans="1:7" ht="15.75" thickBot="1" x14ac:dyDescent="0.3">
      <c r="A50" s="24">
        <f t="shared" si="0"/>
        <v>82000085</v>
      </c>
      <c r="B50" s="35" t="s">
        <v>25</v>
      </c>
      <c r="C50" s="36">
        <v>82000085</v>
      </c>
      <c r="D50" s="31" t="s">
        <v>146</v>
      </c>
      <c r="E50" s="37" t="s">
        <v>27</v>
      </c>
      <c r="F50" s="33" t="s">
        <v>88</v>
      </c>
      <c r="G50" s="34">
        <v>283</v>
      </c>
    </row>
    <row r="51" spans="1:7" ht="15.75" thickBot="1" x14ac:dyDescent="0.3">
      <c r="A51" s="24">
        <f t="shared" si="0"/>
        <v>82000158</v>
      </c>
      <c r="B51" s="35" t="s">
        <v>25</v>
      </c>
      <c r="C51" s="36">
        <v>82000158</v>
      </c>
      <c r="D51" s="31" t="s">
        <v>147</v>
      </c>
      <c r="E51" s="37" t="s">
        <v>27</v>
      </c>
      <c r="F51" s="33" t="s">
        <v>88</v>
      </c>
      <c r="G51" s="34">
        <v>383</v>
      </c>
    </row>
    <row r="52" spans="1:7" ht="15.75" thickBot="1" x14ac:dyDescent="0.3">
      <c r="A52" s="24">
        <f t="shared" si="0"/>
        <v>82000166</v>
      </c>
      <c r="B52" s="35" t="s">
        <v>25</v>
      </c>
      <c r="C52" s="36">
        <v>82000166</v>
      </c>
      <c r="D52" s="31" t="s">
        <v>148</v>
      </c>
      <c r="E52" s="37" t="s">
        <v>27</v>
      </c>
      <c r="F52" s="33" t="s">
        <v>88</v>
      </c>
      <c r="G52" s="34">
        <v>311</v>
      </c>
    </row>
    <row r="53" spans="1:7" ht="15.75" thickBot="1" x14ac:dyDescent="0.3">
      <c r="A53" s="24">
        <f t="shared" si="0"/>
        <v>82000174</v>
      </c>
      <c r="B53" s="35" t="s">
        <v>25</v>
      </c>
      <c r="C53" s="36">
        <v>82000174</v>
      </c>
      <c r="D53" s="31" t="s">
        <v>149</v>
      </c>
      <c r="E53" s="37" t="s">
        <v>27</v>
      </c>
      <c r="F53" s="33" t="s">
        <v>88</v>
      </c>
      <c r="G53" s="34">
        <v>283</v>
      </c>
    </row>
    <row r="54" spans="1:7" ht="15.75" thickBot="1" x14ac:dyDescent="0.3">
      <c r="A54" s="24">
        <f t="shared" si="0"/>
        <v>82000182</v>
      </c>
      <c r="B54" s="35" t="s">
        <v>25</v>
      </c>
      <c r="C54" s="36">
        <v>82000182</v>
      </c>
      <c r="D54" s="31" t="s">
        <v>150</v>
      </c>
      <c r="E54" s="37" t="s">
        <v>27</v>
      </c>
      <c r="F54" s="33" t="s">
        <v>88</v>
      </c>
      <c r="G54" s="34">
        <v>271</v>
      </c>
    </row>
    <row r="55" spans="1:7" ht="15.75" thickBot="1" x14ac:dyDescent="0.3">
      <c r="A55" s="24">
        <f t="shared" si="0"/>
        <v>85200050</v>
      </c>
      <c r="B55" s="35" t="s">
        <v>25</v>
      </c>
      <c r="C55" s="36">
        <v>85200050</v>
      </c>
      <c r="D55" s="31" t="s">
        <v>151</v>
      </c>
      <c r="E55" s="37" t="s">
        <v>26</v>
      </c>
      <c r="F55" s="33" t="s">
        <v>88</v>
      </c>
      <c r="G55" s="34">
        <v>222</v>
      </c>
    </row>
    <row r="56" spans="1:7" ht="15.75" thickBot="1" x14ac:dyDescent="0.3">
      <c r="A56" s="24">
        <f t="shared" si="0"/>
        <v>85200069</v>
      </c>
      <c r="B56" s="35" t="s">
        <v>25</v>
      </c>
      <c r="C56" s="36">
        <v>85200069</v>
      </c>
      <c r="D56" s="31" t="s">
        <v>152</v>
      </c>
      <c r="E56" s="37" t="s">
        <v>13</v>
      </c>
      <c r="F56" s="33" t="s">
        <v>88</v>
      </c>
      <c r="G56" s="34">
        <v>122</v>
      </c>
    </row>
    <row r="57" spans="1:7" ht="15.75" thickBot="1" x14ac:dyDescent="0.3">
      <c r="A57" s="24">
        <f t="shared" si="0"/>
        <v>85200077</v>
      </c>
      <c r="B57" s="35" t="s">
        <v>25</v>
      </c>
      <c r="C57" s="36">
        <v>85200077</v>
      </c>
      <c r="D57" s="31" t="s">
        <v>304</v>
      </c>
      <c r="E57" s="37" t="s">
        <v>28</v>
      </c>
      <c r="F57" s="33" t="s">
        <v>88</v>
      </c>
      <c r="G57" s="34">
        <v>46</v>
      </c>
    </row>
    <row r="58" spans="1:7" ht="15.75" thickBot="1" x14ac:dyDescent="0.3">
      <c r="A58" s="24">
        <f t="shared" si="0"/>
        <v>85200093</v>
      </c>
      <c r="B58" s="35" t="s">
        <v>25</v>
      </c>
      <c r="C58" s="36">
        <v>85200093</v>
      </c>
      <c r="D58" s="31" t="s">
        <v>153</v>
      </c>
      <c r="E58" s="37" t="s">
        <v>29</v>
      </c>
      <c r="F58" s="33" t="s">
        <v>88</v>
      </c>
      <c r="G58" s="34">
        <v>560</v>
      </c>
    </row>
    <row r="59" spans="1:7" ht="15.75" thickBot="1" x14ac:dyDescent="0.3">
      <c r="A59" s="24">
        <f t="shared" si="0"/>
        <v>85200107</v>
      </c>
      <c r="B59" s="35" t="s">
        <v>25</v>
      </c>
      <c r="C59" s="36">
        <v>85200107</v>
      </c>
      <c r="D59" s="31" t="s">
        <v>154</v>
      </c>
      <c r="E59" s="37" t="s">
        <v>29</v>
      </c>
      <c r="F59" s="33" t="s">
        <v>88</v>
      </c>
      <c r="G59" s="34">
        <v>844</v>
      </c>
    </row>
    <row r="60" spans="1:7" ht="15.75" thickBot="1" x14ac:dyDescent="0.3">
      <c r="A60" s="24">
        <f t="shared" si="0"/>
        <v>85200115</v>
      </c>
      <c r="B60" s="35" t="s">
        <v>25</v>
      </c>
      <c r="C60" s="36">
        <v>85200115</v>
      </c>
      <c r="D60" s="31" t="s">
        <v>155</v>
      </c>
      <c r="E60" s="37" t="s">
        <v>26</v>
      </c>
      <c r="F60" s="33" t="s">
        <v>88</v>
      </c>
      <c r="G60" s="34">
        <v>385</v>
      </c>
    </row>
    <row r="61" spans="1:7" ht="15.75" thickBot="1" x14ac:dyDescent="0.3">
      <c r="A61" s="24">
        <f t="shared" si="0"/>
        <v>85200123</v>
      </c>
      <c r="B61" s="35" t="s">
        <v>25</v>
      </c>
      <c r="C61" s="36">
        <v>85200123</v>
      </c>
      <c r="D61" s="31" t="s">
        <v>156</v>
      </c>
      <c r="E61" s="37" t="s">
        <v>26</v>
      </c>
      <c r="F61" s="33" t="s">
        <v>88</v>
      </c>
      <c r="G61" s="34">
        <v>186</v>
      </c>
    </row>
    <row r="62" spans="1:7" ht="15.75" thickBot="1" x14ac:dyDescent="0.3">
      <c r="A62" s="24">
        <f t="shared" si="0"/>
        <v>85200140</v>
      </c>
      <c r="B62" s="35" t="s">
        <v>25</v>
      </c>
      <c r="C62" s="36">
        <v>85200140</v>
      </c>
      <c r="D62" s="31" t="s">
        <v>157</v>
      </c>
      <c r="E62" s="37" t="s">
        <v>29</v>
      </c>
      <c r="F62" s="33" t="s">
        <v>88</v>
      </c>
      <c r="G62" s="34">
        <v>333</v>
      </c>
    </row>
    <row r="63" spans="1:7" ht="15.75" thickBot="1" x14ac:dyDescent="0.3">
      <c r="A63" s="24">
        <f t="shared" si="0"/>
        <v>85200131</v>
      </c>
      <c r="B63" s="35" t="s">
        <v>25</v>
      </c>
      <c r="C63" s="36">
        <v>85200131</v>
      </c>
      <c r="D63" s="31" t="s">
        <v>158</v>
      </c>
      <c r="E63" s="37" t="s">
        <v>26</v>
      </c>
      <c r="F63" s="33" t="s">
        <v>88</v>
      </c>
      <c r="G63" s="34">
        <v>66</v>
      </c>
    </row>
    <row r="64" spans="1:7" ht="15.75" thickBot="1" x14ac:dyDescent="0.3">
      <c r="A64" s="24">
        <f t="shared" si="0"/>
        <v>85200158</v>
      </c>
      <c r="B64" s="39" t="s">
        <v>25</v>
      </c>
      <c r="C64" s="40">
        <v>85200158</v>
      </c>
      <c r="D64" s="31" t="s">
        <v>159</v>
      </c>
      <c r="E64" s="41" t="s">
        <v>29</v>
      </c>
      <c r="F64" s="33" t="s">
        <v>88</v>
      </c>
      <c r="G64" s="34">
        <v>533</v>
      </c>
    </row>
    <row r="65" spans="1:7" ht="15.75" thickBot="1" x14ac:dyDescent="0.3">
      <c r="A65" s="24">
        <f t="shared" si="0"/>
        <v>85200166</v>
      </c>
      <c r="B65" s="52" t="s">
        <v>25</v>
      </c>
      <c r="C65" s="53">
        <v>85200166</v>
      </c>
      <c r="D65" s="54" t="s">
        <v>160</v>
      </c>
      <c r="E65" s="47" t="s">
        <v>26</v>
      </c>
      <c r="F65" s="33" t="s">
        <v>88</v>
      </c>
      <c r="G65" s="34">
        <v>258</v>
      </c>
    </row>
    <row r="66" spans="1:7" ht="15.75" thickBot="1" x14ac:dyDescent="0.3">
      <c r="A66" s="24">
        <f t="shared" si="0"/>
        <v>85100021</v>
      </c>
      <c r="B66" s="52" t="s">
        <v>91</v>
      </c>
      <c r="C66" s="36">
        <v>85100021</v>
      </c>
      <c r="D66" s="54" t="s">
        <v>161</v>
      </c>
      <c r="E66" s="47" t="s">
        <v>13</v>
      </c>
      <c r="F66" s="33" t="s">
        <v>90</v>
      </c>
      <c r="G66" s="34">
        <v>955</v>
      </c>
    </row>
    <row r="67" spans="1:7" ht="15.75" thickBot="1" x14ac:dyDescent="0.3">
      <c r="A67" s="24">
        <f t="shared" ref="A67:A130" si="1">C67</f>
        <v>85100030</v>
      </c>
      <c r="B67" s="52" t="s">
        <v>91</v>
      </c>
      <c r="C67" s="36">
        <v>85100030</v>
      </c>
      <c r="D67" s="54" t="s">
        <v>162</v>
      </c>
      <c r="E67" s="47" t="s">
        <v>13</v>
      </c>
      <c r="F67" s="33" t="s">
        <v>90</v>
      </c>
      <c r="G67" s="34">
        <v>390</v>
      </c>
    </row>
    <row r="68" spans="1:7" ht="15.75" thickBot="1" x14ac:dyDescent="0.3">
      <c r="A68" s="24">
        <f t="shared" si="1"/>
        <v>85100031</v>
      </c>
      <c r="B68" s="52" t="s">
        <v>91</v>
      </c>
      <c r="C68" s="36">
        <v>85100031</v>
      </c>
      <c r="D68" s="51" t="s">
        <v>163</v>
      </c>
      <c r="E68" s="47" t="s">
        <v>13</v>
      </c>
      <c r="F68" s="33" t="s">
        <v>90</v>
      </c>
      <c r="G68" s="34">
        <v>2776</v>
      </c>
    </row>
    <row r="69" spans="1:7" ht="15.75" thickBot="1" x14ac:dyDescent="0.3">
      <c r="A69" s="24">
        <f t="shared" si="1"/>
        <v>85100064</v>
      </c>
      <c r="B69" s="43" t="s">
        <v>91</v>
      </c>
      <c r="C69" s="36">
        <v>85100064</v>
      </c>
      <c r="D69" s="51" t="s">
        <v>164</v>
      </c>
      <c r="E69" s="37" t="s">
        <v>30</v>
      </c>
      <c r="F69" s="33" t="s">
        <v>88</v>
      </c>
      <c r="G69" s="34">
        <v>172</v>
      </c>
    </row>
    <row r="70" spans="1:7" ht="15.75" thickBot="1" x14ac:dyDescent="0.3">
      <c r="A70" s="24">
        <f t="shared" si="1"/>
        <v>85100072</v>
      </c>
      <c r="B70" s="43" t="s">
        <v>91</v>
      </c>
      <c r="C70" s="36">
        <v>85100072</v>
      </c>
      <c r="D70" s="51" t="s">
        <v>165</v>
      </c>
      <c r="E70" s="37" t="s">
        <v>31</v>
      </c>
      <c r="F70" s="33" t="s">
        <v>90</v>
      </c>
      <c r="G70" s="34">
        <v>66</v>
      </c>
    </row>
    <row r="71" spans="1:7" ht="15.75" thickBot="1" x14ac:dyDescent="0.3">
      <c r="A71" s="24">
        <f t="shared" si="1"/>
        <v>85100099</v>
      </c>
      <c r="B71" s="43" t="s">
        <v>91</v>
      </c>
      <c r="C71" s="36">
        <v>85100099</v>
      </c>
      <c r="D71" s="31" t="s">
        <v>166</v>
      </c>
      <c r="E71" s="37" t="s">
        <v>32</v>
      </c>
      <c r="F71" s="33" t="s">
        <v>167</v>
      </c>
      <c r="G71" s="34">
        <v>58</v>
      </c>
    </row>
    <row r="72" spans="1:7" ht="15.75" thickBot="1" x14ac:dyDescent="0.3">
      <c r="A72" s="24">
        <f t="shared" si="1"/>
        <v>85100102</v>
      </c>
      <c r="B72" s="43" t="s">
        <v>91</v>
      </c>
      <c r="C72" s="36">
        <v>85100102</v>
      </c>
      <c r="D72" s="51" t="s">
        <v>168</v>
      </c>
      <c r="E72" s="37" t="s">
        <v>32</v>
      </c>
      <c r="F72" s="33" t="s">
        <v>167</v>
      </c>
      <c r="G72" s="34">
        <v>76</v>
      </c>
    </row>
    <row r="73" spans="1:7" ht="15.75" thickBot="1" x14ac:dyDescent="0.3">
      <c r="A73" s="24">
        <f t="shared" si="1"/>
        <v>85100110</v>
      </c>
      <c r="B73" s="43" t="s">
        <v>91</v>
      </c>
      <c r="C73" s="36">
        <v>85100110</v>
      </c>
      <c r="D73" s="31" t="s">
        <v>169</v>
      </c>
      <c r="E73" s="37" t="s">
        <v>32</v>
      </c>
      <c r="F73" s="33" t="s">
        <v>167</v>
      </c>
      <c r="G73" s="34">
        <v>82</v>
      </c>
    </row>
    <row r="74" spans="1:7" ht="15.75" thickBot="1" x14ac:dyDescent="0.3">
      <c r="A74" s="24">
        <f t="shared" si="1"/>
        <v>85100129</v>
      </c>
      <c r="B74" s="43" t="s">
        <v>91</v>
      </c>
      <c r="C74" s="36">
        <v>85100129</v>
      </c>
      <c r="D74" s="31" t="s">
        <v>170</v>
      </c>
      <c r="E74" s="37" t="s">
        <v>32</v>
      </c>
      <c r="F74" s="33" t="s">
        <v>167</v>
      </c>
      <c r="G74" s="34">
        <v>98</v>
      </c>
    </row>
    <row r="75" spans="1:7" ht="15.75" thickBot="1" x14ac:dyDescent="0.3">
      <c r="A75" s="24">
        <f t="shared" si="1"/>
        <v>85100137</v>
      </c>
      <c r="B75" s="43" t="s">
        <v>91</v>
      </c>
      <c r="C75" s="36">
        <v>85100137</v>
      </c>
      <c r="D75" s="31" t="s">
        <v>171</v>
      </c>
      <c r="E75" s="37" t="s">
        <v>13</v>
      </c>
      <c r="F75" s="33" t="s">
        <v>167</v>
      </c>
      <c r="G75" s="34">
        <v>61</v>
      </c>
    </row>
    <row r="76" spans="1:7" ht="15.75" thickBot="1" x14ac:dyDescent="0.3">
      <c r="A76" s="24">
        <f t="shared" si="1"/>
        <v>85100145</v>
      </c>
      <c r="B76" s="43" t="s">
        <v>91</v>
      </c>
      <c r="C76" s="36">
        <v>85100145</v>
      </c>
      <c r="D76" s="31" t="s">
        <v>172</v>
      </c>
      <c r="E76" s="37" t="s">
        <v>13</v>
      </c>
      <c r="F76" s="33" t="s">
        <v>167</v>
      </c>
      <c r="G76" s="34">
        <v>88</v>
      </c>
    </row>
    <row r="77" spans="1:7" ht="15.75" thickBot="1" x14ac:dyDescent="0.3">
      <c r="A77" s="24">
        <f t="shared" si="1"/>
        <v>85100153</v>
      </c>
      <c r="B77" s="43" t="s">
        <v>91</v>
      </c>
      <c r="C77" s="36">
        <v>85100153</v>
      </c>
      <c r="D77" s="31" t="s">
        <v>173</v>
      </c>
      <c r="E77" s="37" t="s">
        <v>13</v>
      </c>
      <c r="F77" s="33" t="s">
        <v>167</v>
      </c>
      <c r="G77" s="34">
        <v>122</v>
      </c>
    </row>
    <row r="78" spans="1:7" ht="15.75" thickBot="1" x14ac:dyDescent="0.3">
      <c r="A78" s="24">
        <f t="shared" si="1"/>
        <v>85100161</v>
      </c>
      <c r="B78" s="43" t="s">
        <v>91</v>
      </c>
      <c r="C78" s="36">
        <v>85100161</v>
      </c>
      <c r="D78" s="31" t="s">
        <v>174</v>
      </c>
      <c r="E78" s="37" t="s">
        <v>13</v>
      </c>
      <c r="F78" s="33" t="s">
        <v>167</v>
      </c>
      <c r="G78" s="34">
        <v>122</v>
      </c>
    </row>
    <row r="79" spans="1:7" ht="15.75" thickBot="1" x14ac:dyDescent="0.3">
      <c r="A79" s="24">
        <f t="shared" si="1"/>
        <v>85100196</v>
      </c>
      <c r="B79" s="43" t="s">
        <v>91</v>
      </c>
      <c r="C79" s="36">
        <v>85100196</v>
      </c>
      <c r="D79" s="31" t="s">
        <v>175</v>
      </c>
      <c r="E79" s="37" t="s">
        <v>32</v>
      </c>
      <c r="F79" s="33" t="s">
        <v>167</v>
      </c>
      <c r="G79" s="34">
        <v>61</v>
      </c>
    </row>
    <row r="80" spans="1:7" ht="15.75" thickBot="1" x14ac:dyDescent="0.3">
      <c r="A80" s="24">
        <f t="shared" si="1"/>
        <v>85100200</v>
      </c>
      <c r="B80" s="43" t="s">
        <v>91</v>
      </c>
      <c r="C80" s="36">
        <v>85100200</v>
      </c>
      <c r="D80" s="31" t="s">
        <v>176</v>
      </c>
      <c r="E80" s="37" t="s">
        <v>32</v>
      </c>
      <c r="F80" s="33" t="s">
        <v>167</v>
      </c>
      <c r="G80" s="34">
        <v>88</v>
      </c>
    </row>
    <row r="81" spans="1:7" ht="15.75" thickBot="1" x14ac:dyDescent="0.3">
      <c r="A81" s="24">
        <f t="shared" si="1"/>
        <v>85100218</v>
      </c>
      <c r="B81" s="43" t="s">
        <v>91</v>
      </c>
      <c r="C81" s="36">
        <v>85100218</v>
      </c>
      <c r="D81" s="31" t="s">
        <v>177</v>
      </c>
      <c r="E81" s="37" t="s">
        <v>32</v>
      </c>
      <c r="F81" s="33" t="s">
        <v>167</v>
      </c>
      <c r="G81" s="34">
        <v>122</v>
      </c>
    </row>
    <row r="82" spans="1:7" ht="15.75" thickBot="1" x14ac:dyDescent="0.3">
      <c r="A82" s="24">
        <f t="shared" si="1"/>
        <v>85100226</v>
      </c>
      <c r="B82" s="43" t="s">
        <v>91</v>
      </c>
      <c r="C82" s="36">
        <v>85100226</v>
      </c>
      <c r="D82" s="31" t="s">
        <v>178</v>
      </c>
      <c r="E82" s="37" t="s">
        <v>32</v>
      </c>
      <c r="F82" s="33" t="s">
        <v>167</v>
      </c>
      <c r="G82" s="34">
        <v>122</v>
      </c>
    </row>
    <row r="83" spans="1:7" ht="15.75" thickBot="1" x14ac:dyDescent="0.3">
      <c r="A83" s="24">
        <f t="shared" si="1"/>
        <v>84000031</v>
      </c>
      <c r="B83" s="43" t="s">
        <v>33</v>
      </c>
      <c r="C83" s="36">
        <v>84000031</v>
      </c>
      <c r="D83" s="31" t="s">
        <v>179</v>
      </c>
      <c r="E83" s="37" t="s">
        <v>11</v>
      </c>
      <c r="F83" s="33" t="s">
        <v>87</v>
      </c>
      <c r="G83" s="34">
        <v>42</v>
      </c>
    </row>
    <row r="84" spans="1:7" ht="15.75" thickBot="1" x14ac:dyDescent="0.3">
      <c r="A84" s="24">
        <f t="shared" si="1"/>
        <v>84000058</v>
      </c>
      <c r="B84" s="43" t="s">
        <v>33</v>
      </c>
      <c r="C84" s="36">
        <v>84000058</v>
      </c>
      <c r="D84" s="31" t="s">
        <v>180</v>
      </c>
      <c r="E84" s="37" t="s">
        <v>11</v>
      </c>
      <c r="F84" s="33" t="s">
        <v>88</v>
      </c>
      <c r="G84" s="34">
        <v>49</v>
      </c>
    </row>
    <row r="85" spans="1:7" ht="15.75" thickBot="1" x14ac:dyDescent="0.3">
      <c r="A85" s="24">
        <f t="shared" si="1"/>
        <v>84000074</v>
      </c>
      <c r="B85" s="43" t="s">
        <v>33</v>
      </c>
      <c r="C85" s="36">
        <v>84000074</v>
      </c>
      <c r="D85" s="31" t="s">
        <v>181</v>
      </c>
      <c r="E85" s="37" t="s">
        <v>11</v>
      </c>
      <c r="F85" s="33" t="s">
        <v>88</v>
      </c>
      <c r="G85" s="34">
        <v>49</v>
      </c>
    </row>
    <row r="86" spans="1:7" ht="15.75" thickBot="1" x14ac:dyDescent="0.3">
      <c r="A86" s="24">
        <f t="shared" si="1"/>
        <v>84000112</v>
      </c>
      <c r="B86" s="55" t="s">
        <v>33</v>
      </c>
      <c r="C86" s="49">
        <v>84000112</v>
      </c>
      <c r="D86" s="56" t="s">
        <v>182</v>
      </c>
      <c r="E86" s="50" t="s">
        <v>34</v>
      </c>
      <c r="F86" s="57" t="s">
        <v>87</v>
      </c>
      <c r="G86" s="58">
        <v>76</v>
      </c>
    </row>
    <row r="87" spans="1:7" ht="15.75" thickBot="1" x14ac:dyDescent="0.3">
      <c r="A87" s="24">
        <f t="shared" si="1"/>
        <v>81000014</v>
      </c>
      <c r="B87" s="29" t="s">
        <v>33</v>
      </c>
      <c r="C87" s="30">
        <v>81000014</v>
      </c>
      <c r="D87" s="31" t="s">
        <v>183</v>
      </c>
      <c r="E87" s="32" t="s">
        <v>11</v>
      </c>
      <c r="F87" s="33" t="s">
        <v>87</v>
      </c>
      <c r="G87" s="34">
        <v>70</v>
      </c>
    </row>
    <row r="88" spans="1:7" ht="15.75" thickBot="1" x14ac:dyDescent="0.3">
      <c r="A88" s="24">
        <f t="shared" si="1"/>
        <v>87000032</v>
      </c>
      <c r="B88" s="35" t="s">
        <v>33</v>
      </c>
      <c r="C88" s="36">
        <v>87000032</v>
      </c>
      <c r="D88" s="31" t="s">
        <v>184</v>
      </c>
      <c r="E88" s="37" t="s">
        <v>11</v>
      </c>
      <c r="F88" s="33" t="s">
        <v>87</v>
      </c>
      <c r="G88" s="34">
        <v>70</v>
      </c>
    </row>
    <row r="89" spans="1:7" ht="15.75" thickBot="1" x14ac:dyDescent="0.3">
      <c r="A89" s="24">
        <f t="shared" si="1"/>
        <v>83000020</v>
      </c>
      <c r="B89" s="35" t="s">
        <v>33</v>
      </c>
      <c r="C89" s="36">
        <v>83000020</v>
      </c>
      <c r="D89" s="31" t="s">
        <v>185</v>
      </c>
      <c r="E89" s="37" t="s">
        <v>35</v>
      </c>
      <c r="F89" s="33" t="s">
        <v>88</v>
      </c>
      <c r="G89" s="34">
        <v>168</v>
      </c>
    </row>
    <row r="90" spans="1:7" ht="15.75" thickBot="1" x14ac:dyDescent="0.3">
      <c r="A90" s="24">
        <f t="shared" si="1"/>
        <v>87000040</v>
      </c>
      <c r="B90" s="35" t="s">
        <v>33</v>
      </c>
      <c r="C90" s="36">
        <v>87000040</v>
      </c>
      <c r="D90" s="31" t="s">
        <v>186</v>
      </c>
      <c r="E90" s="37" t="s">
        <v>36</v>
      </c>
      <c r="F90" s="33" t="s">
        <v>88</v>
      </c>
      <c r="G90" s="34">
        <v>170</v>
      </c>
    </row>
    <row r="91" spans="1:7" ht="15.75" thickBot="1" x14ac:dyDescent="0.3">
      <c r="A91" s="24">
        <f t="shared" si="1"/>
        <v>83000046</v>
      </c>
      <c r="B91" s="35" t="s">
        <v>33</v>
      </c>
      <c r="C91" s="36">
        <v>83000046</v>
      </c>
      <c r="D91" s="31" t="s">
        <v>187</v>
      </c>
      <c r="E91" s="37" t="s">
        <v>37</v>
      </c>
      <c r="F91" s="33" t="s">
        <v>88</v>
      </c>
      <c r="G91" s="34">
        <v>168</v>
      </c>
    </row>
    <row r="92" spans="1:7" ht="15.75" thickBot="1" x14ac:dyDescent="0.3">
      <c r="A92" s="24">
        <f t="shared" si="1"/>
        <v>87000059</v>
      </c>
      <c r="B92" s="35" t="s">
        <v>33</v>
      </c>
      <c r="C92" s="36">
        <v>87000059</v>
      </c>
      <c r="D92" s="31" t="s">
        <v>188</v>
      </c>
      <c r="E92" s="37" t="s">
        <v>36</v>
      </c>
      <c r="F92" s="33" t="s">
        <v>88</v>
      </c>
      <c r="G92" s="34">
        <v>168</v>
      </c>
    </row>
    <row r="93" spans="1:7" ht="15.75" thickBot="1" x14ac:dyDescent="0.3">
      <c r="A93" s="24">
        <f t="shared" si="1"/>
        <v>83000062</v>
      </c>
      <c r="B93" s="35" t="s">
        <v>33</v>
      </c>
      <c r="C93" s="36">
        <v>83000062</v>
      </c>
      <c r="D93" s="31" t="s">
        <v>189</v>
      </c>
      <c r="E93" s="37" t="s">
        <v>35</v>
      </c>
      <c r="F93" s="33" t="s">
        <v>88</v>
      </c>
      <c r="G93" s="34">
        <v>168</v>
      </c>
    </row>
    <row r="94" spans="1:7" ht="15.75" thickBot="1" x14ac:dyDescent="0.3">
      <c r="A94" s="24">
        <f t="shared" si="1"/>
        <v>87000067</v>
      </c>
      <c r="B94" s="35" t="s">
        <v>33</v>
      </c>
      <c r="C94" s="36">
        <v>87000067</v>
      </c>
      <c r="D94" s="31" t="s">
        <v>190</v>
      </c>
      <c r="E94" s="37" t="s">
        <v>36</v>
      </c>
      <c r="F94" s="33" t="s">
        <v>88</v>
      </c>
      <c r="G94" s="34">
        <v>168</v>
      </c>
    </row>
    <row r="95" spans="1:7" ht="15.75" thickBot="1" x14ac:dyDescent="0.3">
      <c r="A95" s="24">
        <f t="shared" si="1"/>
        <v>83000089</v>
      </c>
      <c r="B95" s="35" t="s">
        <v>33</v>
      </c>
      <c r="C95" s="36">
        <v>83000089</v>
      </c>
      <c r="D95" s="31" t="s">
        <v>191</v>
      </c>
      <c r="E95" s="37" t="s">
        <v>11</v>
      </c>
      <c r="F95" s="33" t="s">
        <v>88</v>
      </c>
      <c r="G95" s="34">
        <v>73</v>
      </c>
    </row>
    <row r="96" spans="1:7" ht="15.75" thickBot="1" x14ac:dyDescent="0.3">
      <c r="A96" s="24">
        <f t="shared" si="1"/>
        <v>83000097</v>
      </c>
      <c r="B96" s="35" t="s">
        <v>33</v>
      </c>
      <c r="C96" s="36">
        <v>83000097</v>
      </c>
      <c r="D96" s="31" t="s">
        <v>192</v>
      </c>
      <c r="E96" s="37" t="s">
        <v>38</v>
      </c>
      <c r="F96" s="33" t="s">
        <v>90</v>
      </c>
      <c r="G96" s="34">
        <v>701</v>
      </c>
    </row>
    <row r="97" spans="1:7" ht="15.75" thickBot="1" x14ac:dyDescent="0.3">
      <c r="A97" s="24">
        <f t="shared" si="1"/>
        <v>83000100</v>
      </c>
      <c r="B97" s="35" t="s">
        <v>33</v>
      </c>
      <c r="C97" s="36">
        <v>83000100</v>
      </c>
      <c r="D97" s="31" t="s">
        <v>193</v>
      </c>
      <c r="E97" s="37" t="s">
        <v>38</v>
      </c>
      <c r="F97" s="33" t="s">
        <v>90</v>
      </c>
      <c r="G97" s="34">
        <v>761</v>
      </c>
    </row>
    <row r="98" spans="1:7" ht="15.75" thickBot="1" x14ac:dyDescent="0.3">
      <c r="A98" s="24">
        <f t="shared" si="1"/>
        <v>83000127</v>
      </c>
      <c r="B98" s="35" t="s">
        <v>33</v>
      </c>
      <c r="C98" s="36">
        <v>83000127</v>
      </c>
      <c r="D98" s="31" t="s">
        <v>194</v>
      </c>
      <c r="E98" s="37" t="s">
        <v>28</v>
      </c>
      <c r="F98" s="33" t="s">
        <v>88</v>
      </c>
      <c r="G98" s="34">
        <v>105</v>
      </c>
    </row>
    <row r="99" spans="1:7" ht="15.75" thickBot="1" x14ac:dyDescent="0.3">
      <c r="A99" s="24">
        <f t="shared" si="1"/>
        <v>83000151</v>
      </c>
      <c r="B99" s="35" t="s">
        <v>33</v>
      </c>
      <c r="C99" s="36">
        <v>83000151</v>
      </c>
      <c r="D99" s="31" t="s">
        <v>195</v>
      </c>
      <c r="E99" s="37" t="s">
        <v>28</v>
      </c>
      <c r="F99" s="33" t="s">
        <v>88</v>
      </c>
      <c r="G99" s="34">
        <v>212</v>
      </c>
    </row>
    <row r="100" spans="1:7" ht="15.75" thickBot="1" x14ac:dyDescent="0.3">
      <c r="A100" s="24">
        <f t="shared" si="1"/>
        <v>82000212</v>
      </c>
      <c r="B100" s="35" t="s">
        <v>39</v>
      </c>
      <c r="C100" s="36">
        <v>82000212</v>
      </c>
      <c r="D100" s="51" t="s">
        <v>196</v>
      </c>
      <c r="E100" s="37" t="s">
        <v>40</v>
      </c>
      <c r="F100" s="33" t="s">
        <v>88</v>
      </c>
      <c r="G100" s="34">
        <v>181</v>
      </c>
    </row>
    <row r="101" spans="1:7" ht="15.75" thickBot="1" x14ac:dyDescent="0.3">
      <c r="A101" s="24">
        <f t="shared" si="1"/>
        <v>82000417</v>
      </c>
      <c r="B101" s="35" t="s">
        <v>39</v>
      </c>
      <c r="C101" s="36">
        <v>82000417</v>
      </c>
      <c r="D101" s="51" t="s">
        <v>197</v>
      </c>
      <c r="E101" s="37" t="s">
        <v>41</v>
      </c>
      <c r="F101" s="33" t="s">
        <v>198</v>
      </c>
      <c r="G101" s="34">
        <v>198</v>
      </c>
    </row>
    <row r="102" spans="1:7" ht="15.75" thickBot="1" x14ac:dyDescent="0.3">
      <c r="A102" s="24">
        <f t="shared" si="1"/>
        <v>82000557</v>
      </c>
      <c r="B102" s="35" t="s">
        <v>39</v>
      </c>
      <c r="C102" s="36">
        <v>82000557</v>
      </c>
      <c r="D102" s="31" t="s">
        <v>199</v>
      </c>
      <c r="E102" s="37" t="s">
        <v>42</v>
      </c>
      <c r="F102" s="33" t="s">
        <v>200</v>
      </c>
      <c r="G102" s="34">
        <v>180</v>
      </c>
    </row>
    <row r="103" spans="1:7" ht="15.75" thickBot="1" x14ac:dyDescent="0.3">
      <c r="A103" s="24">
        <f t="shared" si="1"/>
        <v>82000646</v>
      </c>
      <c r="B103" s="39" t="s">
        <v>39</v>
      </c>
      <c r="C103" s="40">
        <v>82000646</v>
      </c>
      <c r="D103" s="59" t="s">
        <v>201</v>
      </c>
      <c r="E103" s="41" t="s">
        <v>43</v>
      </c>
      <c r="F103" s="60" t="s">
        <v>198</v>
      </c>
      <c r="G103" s="61">
        <v>855</v>
      </c>
    </row>
    <row r="104" spans="1:7" ht="15.75" thickBot="1" x14ac:dyDescent="0.3">
      <c r="A104" s="24">
        <f t="shared" si="1"/>
        <v>82000662</v>
      </c>
      <c r="B104" s="52" t="s">
        <v>39</v>
      </c>
      <c r="C104" s="62">
        <v>82000662</v>
      </c>
      <c r="D104" s="31" t="s">
        <v>202</v>
      </c>
      <c r="E104" s="47" t="s">
        <v>43</v>
      </c>
      <c r="F104" s="33" t="s">
        <v>198</v>
      </c>
      <c r="G104" s="34">
        <v>810</v>
      </c>
    </row>
    <row r="105" spans="1:7" ht="15.75" thickBot="1" x14ac:dyDescent="0.3">
      <c r="A105" s="24">
        <f t="shared" si="1"/>
        <v>82000689</v>
      </c>
      <c r="B105" s="43" t="s">
        <v>39</v>
      </c>
      <c r="C105" s="36">
        <v>82000689</v>
      </c>
      <c r="D105" s="31" t="s">
        <v>203</v>
      </c>
      <c r="E105" s="37" t="s">
        <v>43</v>
      </c>
      <c r="F105" s="33" t="s">
        <v>198</v>
      </c>
      <c r="G105" s="34">
        <v>317</v>
      </c>
    </row>
    <row r="106" spans="1:7" ht="15.75" thickBot="1" x14ac:dyDescent="0.3">
      <c r="A106" s="24">
        <f t="shared" si="1"/>
        <v>82000921</v>
      </c>
      <c r="B106" s="43" t="s">
        <v>39</v>
      </c>
      <c r="C106" s="36">
        <v>82000921</v>
      </c>
      <c r="D106" s="31" t="s">
        <v>204</v>
      </c>
      <c r="E106" s="37" t="s">
        <v>34</v>
      </c>
      <c r="F106" s="33" t="s">
        <v>198</v>
      </c>
      <c r="G106" s="34">
        <v>144</v>
      </c>
    </row>
    <row r="107" spans="1:7" ht="15.75" thickBot="1" x14ac:dyDescent="0.3">
      <c r="A107" s="24">
        <f t="shared" si="1"/>
        <v>82000948</v>
      </c>
      <c r="B107" s="43" t="s">
        <v>39</v>
      </c>
      <c r="C107" s="36">
        <v>82000948</v>
      </c>
      <c r="D107" s="51" t="s">
        <v>205</v>
      </c>
      <c r="E107" s="37" t="s">
        <v>34</v>
      </c>
      <c r="F107" s="33" t="s">
        <v>198</v>
      </c>
      <c r="G107" s="34">
        <v>144</v>
      </c>
    </row>
    <row r="108" spans="1:7" ht="15.75" thickBot="1" x14ac:dyDescent="0.3">
      <c r="A108" s="24">
        <f t="shared" si="1"/>
        <v>82000980</v>
      </c>
      <c r="B108" s="43" t="s">
        <v>39</v>
      </c>
      <c r="C108" s="36">
        <v>82000980</v>
      </c>
      <c r="D108" s="31" t="s">
        <v>206</v>
      </c>
      <c r="E108" s="37" t="s">
        <v>44</v>
      </c>
      <c r="F108" s="33" t="s">
        <v>88</v>
      </c>
      <c r="G108" s="34">
        <v>2093</v>
      </c>
    </row>
    <row r="109" spans="1:7" ht="15.75" thickBot="1" x14ac:dyDescent="0.3">
      <c r="A109" s="24">
        <f t="shared" si="1"/>
        <v>85300047</v>
      </c>
      <c r="B109" s="43" t="s">
        <v>39</v>
      </c>
      <c r="C109" s="36">
        <v>85300047</v>
      </c>
      <c r="D109" s="31" t="s">
        <v>46</v>
      </c>
      <c r="E109" s="37" t="s">
        <v>13</v>
      </c>
      <c r="F109" s="33" t="s">
        <v>87</v>
      </c>
      <c r="G109" s="34">
        <v>144</v>
      </c>
    </row>
    <row r="110" spans="1:7" ht="15.75" thickBot="1" x14ac:dyDescent="0.3">
      <c r="A110" s="24">
        <f t="shared" si="1"/>
        <v>85300039</v>
      </c>
      <c r="B110" s="43" t="s">
        <v>39</v>
      </c>
      <c r="C110" s="36">
        <v>85300039</v>
      </c>
      <c r="D110" s="31" t="s">
        <v>207</v>
      </c>
      <c r="E110" s="37" t="s">
        <v>45</v>
      </c>
      <c r="F110" s="33" t="s">
        <v>200</v>
      </c>
      <c r="G110" s="34">
        <v>44</v>
      </c>
    </row>
    <row r="111" spans="1:7" ht="15.75" thickBot="1" x14ac:dyDescent="0.3">
      <c r="A111" s="24">
        <f t="shared" si="1"/>
        <v>82001138</v>
      </c>
      <c r="B111" s="43" t="s">
        <v>39</v>
      </c>
      <c r="C111" s="36">
        <v>82001138</v>
      </c>
      <c r="D111" s="31" t="s">
        <v>208</v>
      </c>
      <c r="E111" s="37" t="s">
        <v>13</v>
      </c>
      <c r="F111" s="33" t="s">
        <v>88</v>
      </c>
      <c r="G111" s="34">
        <v>251</v>
      </c>
    </row>
    <row r="112" spans="1:7" ht="15.75" thickBot="1" x14ac:dyDescent="0.3">
      <c r="A112" s="24">
        <f t="shared" si="1"/>
        <v>82000190</v>
      </c>
      <c r="B112" s="43" t="s">
        <v>92</v>
      </c>
      <c r="C112" s="36">
        <v>82000190</v>
      </c>
      <c r="D112" s="51" t="s">
        <v>209</v>
      </c>
      <c r="E112" s="37" t="s">
        <v>47</v>
      </c>
      <c r="F112" s="33" t="s">
        <v>90</v>
      </c>
      <c r="G112" s="34">
        <v>198</v>
      </c>
    </row>
    <row r="113" spans="1:7" ht="15.75" thickBot="1" x14ac:dyDescent="0.3">
      <c r="A113" s="24">
        <f t="shared" si="1"/>
        <v>82000239</v>
      </c>
      <c r="B113" s="43" t="s">
        <v>92</v>
      </c>
      <c r="C113" s="36">
        <v>82000239</v>
      </c>
      <c r="D113" s="31" t="s">
        <v>210</v>
      </c>
      <c r="E113" s="37" t="s">
        <v>48</v>
      </c>
      <c r="F113" s="33" t="s">
        <v>87</v>
      </c>
      <c r="G113" s="34">
        <v>161</v>
      </c>
    </row>
    <row r="114" spans="1:7" ht="15.75" thickBot="1" x14ac:dyDescent="0.3">
      <c r="A114" s="24">
        <f t="shared" si="1"/>
        <v>82000247</v>
      </c>
      <c r="B114" s="43" t="s">
        <v>92</v>
      </c>
      <c r="C114" s="36">
        <v>82000247</v>
      </c>
      <c r="D114" s="31" t="s">
        <v>211</v>
      </c>
      <c r="E114" s="37" t="s">
        <v>48</v>
      </c>
      <c r="F114" s="33" t="s">
        <v>87</v>
      </c>
      <c r="G114" s="34">
        <v>161</v>
      </c>
    </row>
    <row r="115" spans="1:7" ht="15.75" thickBot="1" x14ac:dyDescent="0.3">
      <c r="A115" s="24">
        <f t="shared" si="1"/>
        <v>82000255</v>
      </c>
      <c r="B115" s="55" t="s">
        <v>92</v>
      </c>
      <c r="C115" s="63">
        <v>82000255</v>
      </c>
      <c r="D115" s="51" t="s">
        <v>212</v>
      </c>
      <c r="E115" s="50" t="s">
        <v>48</v>
      </c>
      <c r="F115" s="33" t="s">
        <v>87</v>
      </c>
      <c r="G115" s="34">
        <v>161</v>
      </c>
    </row>
    <row r="116" spans="1:7" ht="15.75" thickBot="1" x14ac:dyDescent="0.3">
      <c r="A116" s="24">
        <f t="shared" si="1"/>
        <v>82000263</v>
      </c>
      <c r="B116" s="29" t="s">
        <v>92</v>
      </c>
      <c r="C116" s="30">
        <v>82000263</v>
      </c>
      <c r="D116" s="31" t="s">
        <v>213</v>
      </c>
      <c r="E116" s="32" t="s">
        <v>48</v>
      </c>
      <c r="F116" s="33" t="s">
        <v>87</v>
      </c>
      <c r="G116" s="34">
        <v>161</v>
      </c>
    </row>
    <row r="117" spans="1:7" ht="15.75" thickBot="1" x14ac:dyDescent="0.3">
      <c r="A117" s="24">
        <f t="shared" si="1"/>
        <v>82000271</v>
      </c>
      <c r="B117" s="35" t="s">
        <v>92</v>
      </c>
      <c r="C117" s="36">
        <v>82000271</v>
      </c>
      <c r="D117" s="31" t="s">
        <v>214</v>
      </c>
      <c r="E117" s="37" t="s">
        <v>48</v>
      </c>
      <c r="F117" s="33" t="s">
        <v>87</v>
      </c>
      <c r="G117" s="34">
        <v>161</v>
      </c>
    </row>
    <row r="118" spans="1:7" ht="15.75" thickBot="1" x14ac:dyDescent="0.3">
      <c r="A118" s="24">
        <f t="shared" si="1"/>
        <v>82000280</v>
      </c>
      <c r="B118" s="35" t="s">
        <v>92</v>
      </c>
      <c r="C118" s="36">
        <v>82000280</v>
      </c>
      <c r="D118" s="31" t="s">
        <v>215</v>
      </c>
      <c r="E118" s="37" t="s">
        <v>48</v>
      </c>
      <c r="F118" s="33" t="s">
        <v>87</v>
      </c>
      <c r="G118" s="34">
        <v>161</v>
      </c>
    </row>
    <row r="119" spans="1:7" ht="15.75" thickBot="1" x14ac:dyDescent="0.3">
      <c r="A119" s="24">
        <f t="shared" si="1"/>
        <v>82000298</v>
      </c>
      <c r="B119" s="35" t="s">
        <v>92</v>
      </c>
      <c r="C119" s="36">
        <v>82000298</v>
      </c>
      <c r="D119" s="31" t="s">
        <v>216</v>
      </c>
      <c r="E119" s="37" t="s">
        <v>49</v>
      </c>
      <c r="F119" s="33" t="s">
        <v>200</v>
      </c>
      <c r="G119" s="34">
        <v>144</v>
      </c>
    </row>
    <row r="120" spans="1:7" ht="15.75" thickBot="1" x14ac:dyDescent="0.3">
      <c r="A120" s="24">
        <f t="shared" si="1"/>
        <v>82000301</v>
      </c>
      <c r="B120" s="35" t="s">
        <v>92</v>
      </c>
      <c r="C120" s="36">
        <v>82000301</v>
      </c>
      <c r="D120" s="31" t="s">
        <v>217</v>
      </c>
      <c r="E120" s="37" t="s">
        <v>49</v>
      </c>
      <c r="F120" s="33" t="s">
        <v>200</v>
      </c>
      <c r="G120" s="34">
        <v>144</v>
      </c>
    </row>
    <row r="121" spans="1:7" ht="15.75" thickBot="1" x14ac:dyDescent="0.3">
      <c r="A121" s="24" t="str">
        <f t="shared" si="1"/>
        <v>00005850</v>
      </c>
      <c r="B121" s="35" t="s">
        <v>92</v>
      </c>
      <c r="C121" s="36" t="s">
        <v>97</v>
      </c>
      <c r="D121" s="31" t="s">
        <v>50</v>
      </c>
      <c r="E121" s="37" t="s">
        <v>51</v>
      </c>
      <c r="F121" s="33" t="s">
        <v>90</v>
      </c>
      <c r="G121" s="34">
        <v>254</v>
      </c>
    </row>
    <row r="122" spans="1:7" ht="15.75" thickBot="1" x14ac:dyDescent="0.3">
      <c r="A122" s="24">
        <f t="shared" si="1"/>
        <v>82000352</v>
      </c>
      <c r="B122" s="35" t="s">
        <v>92</v>
      </c>
      <c r="C122" s="36">
        <v>82000352</v>
      </c>
      <c r="D122" s="31" t="s">
        <v>218</v>
      </c>
      <c r="E122" s="37" t="s">
        <v>47</v>
      </c>
      <c r="F122" s="33" t="s">
        <v>198</v>
      </c>
      <c r="G122" s="34">
        <v>222</v>
      </c>
    </row>
    <row r="123" spans="1:7" ht="15.75" thickBot="1" x14ac:dyDescent="0.3">
      <c r="A123" s="24">
        <f t="shared" si="1"/>
        <v>82000360</v>
      </c>
      <c r="B123" s="35" t="s">
        <v>92</v>
      </c>
      <c r="C123" s="36">
        <v>82000360</v>
      </c>
      <c r="D123" s="31" t="s">
        <v>219</v>
      </c>
      <c r="E123" s="37" t="s">
        <v>47</v>
      </c>
      <c r="F123" s="33" t="s">
        <v>90</v>
      </c>
      <c r="G123" s="34">
        <v>395</v>
      </c>
    </row>
    <row r="124" spans="1:7" ht="15.75" thickBot="1" x14ac:dyDescent="0.3">
      <c r="A124" s="24">
        <f t="shared" si="1"/>
        <v>82000387</v>
      </c>
      <c r="B124" s="35" t="s">
        <v>92</v>
      </c>
      <c r="C124" s="36">
        <v>82000387</v>
      </c>
      <c r="D124" s="31" t="s">
        <v>220</v>
      </c>
      <c r="E124" s="37" t="s">
        <v>47</v>
      </c>
      <c r="F124" s="33" t="s">
        <v>90</v>
      </c>
      <c r="G124" s="34">
        <v>224</v>
      </c>
    </row>
    <row r="125" spans="1:7" ht="15.75" thickBot="1" x14ac:dyDescent="0.3">
      <c r="A125" s="24">
        <f t="shared" si="1"/>
        <v>82000395</v>
      </c>
      <c r="B125" s="35" t="s">
        <v>92</v>
      </c>
      <c r="C125" s="36">
        <v>82000395</v>
      </c>
      <c r="D125" s="51" t="s">
        <v>221</v>
      </c>
      <c r="E125" s="37" t="s">
        <v>47</v>
      </c>
      <c r="F125" s="33" t="s">
        <v>198</v>
      </c>
      <c r="G125" s="34">
        <v>217</v>
      </c>
    </row>
    <row r="126" spans="1:7" ht="15.75" thickBot="1" x14ac:dyDescent="0.3">
      <c r="A126" s="24">
        <f t="shared" si="1"/>
        <v>82000743</v>
      </c>
      <c r="B126" s="35" t="s">
        <v>92</v>
      </c>
      <c r="C126" s="36">
        <v>82000743</v>
      </c>
      <c r="D126" s="31" t="s">
        <v>222</v>
      </c>
      <c r="E126" s="37" t="s">
        <v>47</v>
      </c>
      <c r="F126" s="33" t="s">
        <v>87</v>
      </c>
      <c r="G126" s="34">
        <v>161</v>
      </c>
    </row>
    <row r="127" spans="1:7" ht="15.75" thickBot="1" x14ac:dyDescent="0.3">
      <c r="A127" s="24">
        <f t="shared" si="1"/>
        <v>82000778</v>
      </c>
      <c r="B127" s="35" t="s">
        <v>92</v>
      </c>
      <c r="C127" s="36">
        <v>82000778</v>
      </c>
      <c r="D127" s="31" t="s">
        <v>223</v>
      </c>
      <c r="E127" s="37" t="s">
        <v>47</v>
      </c>
      <c r="F127" s="33" t="s">
        <v>90</v>
      </c>
      <c r="G127" s="34">
        <v>144</v>
      </c>
    </row>
    <row r="128" spans="1:7" ht="15.75" thickBot="1" x14ac:dyDescent="0.3">
      <c r="A128" s="24">
        <f t="shared" si="1"/>
        <v>82000786</v>
      </c>
      <c r="B128" s="35" t="s">
        <v>92</v>
      </c>
      <c r="C128" s="36">
        <v>82000786</v>
      </c>
      <c r="D128" s="31" t="s">
        <v>224</v>
      </c>
      <c r="E128" s="37" t="s">
        <v>52</v>
      </c>
      <c r="F128" s="33" t="s">
        <v>88</v>
      </c>
      <c r="G128" s="34">
        <v>232</v>
      </c>
    </row>
    <row r="129" spans="1:7" ht="15.75" thickBot="1" x14ac:dyDescent="0.3">
      <c r="A129" s="24">
        <f t="shared" si="1"/>
        <v>82000794</v>
      </c>
      <c r="B129" s="35" t="s">
        <v>92</v>
      </c>
      <c r="C129" s="36">
        <v>82000794</v>
      </c>
      <c r="D129" s="31" t="s">
        <v>225</v>
      </c>
      <c r="E129" s="37" t="s">
        <v>47</v>
      </c>
      <c r="F129" s="33" t="s">
        <v>90</v>
      </c>
      <c r="G129" s="34">
        <v>256</v>
      </c>
    </row>
    <row r="130" spans="1:7" ht="15.75" thickBot="1" x14ac:dyDescent="0.3">
      <c r="A130" s="24">
        <f t="shared" si="1"/>
        <v>82000808</v>
      </c>
      <c r="B130" s="35" t="s">
        <v>92</v>
      </c>
      <c r="C130" s="36">
        <v>82000808</v>
      </c>
      <c r="D130" s="31" t="s">
        <v>226</v>
      </c>
      <c r="E130" s="37" t="s">
        <v>47</v>
      </c>
      <c r="F130" s="33" t="s">
        <v>90</v>
      </c>
      <c r="G130" s="34">
        <v>256</v>
      </c>
    </row>
    <row r="131" spans="1:7" ht="15.75" thickBot="1" x14ac:dyDescent="0.3">
      <c r="A131" s="24">
        <f t="shared" ref="A131:A194" si="2">C131</f>
        <v>82000816</v>
      </c>
      <c r="B131" s="35" t="s">
        <v>92</v>
      </c>
      <c r="C131" s="36">
        <v>82000816</v>
      </c>
      <c r="D131" s="31" t="s">
        <v>227</v>
      </c>
      <c r="E131" s="37" t="s">
        <v>11</v>
      </c>
      <c r="F131" s="33" t="s">
        <v>88</v>
      </c>
      <c r="G131" s="34">
        <v>73</v>
      </c>
    </row>
    <row r="132" spans="1:7" ht="15.75" thickBot="1" x14ac:dyDescent="0.3">
      <c r="A132" s="24">
        <f t="shared" si="2"/>
        <v>82000832</v>
      </c>
      <c r="B132" s="35" t="s">
        <v>92</v>
      </c>
      <c r="C132" s="36">
        <v>82000832</v>
      </c>
      <c r="D132" s="31" t="s">
        <v>228</v>
      </c>
      <c r="E132" s="37" t="s">
        <v>53</v>
      </c>
      <c r="F132" s="33" t="s">
        <v>88</v>
      </c>
      <c r="G132" s="34">
        <v>73</v>
      </c>
    </row>
    <row r="133" spans="1:7" ht="15.75" thickBot="1" x14ac:dyDescent="0.3">
      <c r="A133" s="24">
        <f t="shared" si="2"/>
        <v>82000859</v>
      </c>
      <c r="B133" s="35" t="s">
        <v>92</v>
      </c>
      <c r="C133" s="36">
        <v>82000859</v>
      </c>
      <c r="D133" s="31" t="s">
        <v>229</v>
      </c>
      <c r="E133" s="37" t="s">
        <v>11</v>
      </c>
      <c r="F133" s="33" t="s">
        <v>88</v>
      </c>
      <c r="G133" s="34">
        <v>73</v>
      </c>
    </row>
    <row r="134" spans="1:7" ht="15.75" thickBot="1" x14ac:dyDescent="0.3">
      <c r="A134" s="24">
        <f t="shared" si="2"/>
        <v>82000875</v>
      </c>
      <c r="B134" s="35" t="s">
        <v>92</v>
      </c>
      <c r="C134" s="36">
        <v>82000875</v>
      </c>
      <c r="D134" s="31" t="s">
        <v>230</v>
      </c>
      <c r="E134" s="37" t="s">
        <v>11</v>
      </c>
      <c r="F134" s="33" t="s">
        <v>88</v>
      </c>
      <c r="G134" s="34">
        <v>73</v>
      </c>
    </row>
    <row r="135" spans="1:7" ht="15.75" thickBot="1" x14ac:dyDescent="0.3">
      <c r="A135" s="24">
        <f t="shared" si="2"/>
        <v>82000883</v>
      </c>
      <c r="B135" s="35" t="s">
        <v>92</v>
      </c>
      <c r="C135" s="36">
        <v>82000883</v>
      </c>
      <c r="D135" s="31" t="s">
        <v>231</v>
      </c>
      <c r="E135" s="37" t="s">
        <v>54</v>
      </c>
      <c r="F135" s="33" t="s">
        <v>87</v>
      </c>
      <c r="G135" s="34">
        <v>212</v>
      </c>
    </row>
    <row r="136" spans="1:7" ht="15.75" thickBot="1" x14ac:dyDescent="0.3">
      <c r="A136" s="24">
        <f t="shared" si="2"/>
        <v>82000891</v>
      </c>
      <c r="B136" s="35" t="s">
        <v>92</v>
      </c>
      <c r="C136" s="36">
        <v>82000891</v>
      </c>
      <c r="D136" s="31" t="s">
        <v>232</v>
      </c>
      <c r="E136" s="37" t="s">
        <v>54</v>
      </c>
      <c r="F136" s="33" t="s">
        <v>87</v>
      </c>
      <c r="G136" s="34">
        <v>144</v>
      </c>
    </row>
    <row r="137" spans="1:7" ht="15.75" thickBot="1" x14ac:dyDescent="0.3">
      <c r="A137" s="24">
        <f t="shared" si="2"/>
        <v>82000905</v>
      </c>
      <c r="B137" s="35" t="s">
        <v>92</v>
      </c>
      <c r="C137" s="36">
        <v>82000905</v>
      </c>
      <c r="D137" s="31" t="s">
        <v>233</v>
      </c>
      <c r="E137" s="37" t="s">
        <v>54</v>
      </c>
      <c r="F137" s="33" t="s">
        <v>87</v>
      </c>
      <c r="G137" s="34">
        <v>212</v>
      </c>
    </row>
    <row r="138" spans="1:7" ht="15.75" thickBot="1" x14ac:dyDescent="0.3">
      <c r="A138" s="24">
        <f t="shared" si="2"/>
        <v>82000913</v>
      </c>
      <c r="B138" s="35" t="s">
        <v>92</v>
      </c>
      <c r="C138" s="36">
        <v>82000913</v>
      </c>
      <c r="D138" s="31" t="s">
        <v>234</v>
      </c>
      <c r="E138" s="37" t="s">
        <v>54</v>
      </c>
      <c r="F138" s="33" t="s">
        <v>87</v>
      </c>
      <c r="G138" s="34">
        <v>144</v>
      </c>
    </row>
    <row r="139" spans="1:7" ht="15.75" thickBot="1" x14ac:dyDescent="0.3">
      <c r="A139" s="24">
        <f t="shared" si="2"/>
        <v>82001073</v>
      </c>
      <c r="B139" s="35" t="s">
        <v>92</v>
      </c>
      <c r="C139" s="36">
        <v>82001073</v>
      </c>
      <c r="D139" s="31" t="s">
        <v>235</v>
      </c>
      <c r="E139" s="37" t="s">
        <v>13</v>
      </c>
      <c r="F139" s="33" t="s">
        <v>88</v>
      </c>
      <c r="G139" s="34">
        <v>78</v>
      </c>
    </row>
    <row r="140" spans="1:7" ht="15.75" thickBot="1" x14ac:dyDescent="0.3">
      <c r="A140" s="24">
        <f t="shared" si="2"/>
        <v>82001103</v>
      </c>
      <c r="B140" s="35" t="s">
        <v>92</v>
      </c>
      <c r="C140" s="36">
        <v>82001103</v>
      </c>
      <c r="D140" s="31" t="s">
        <v>236</v>
      </c>
      <c r="E140" s="37" t="s">
        <v>55</v>
      </c>
      <c r="F140" s="33" t="s">
        <v>87</v>
      </c>
      <c r="G140" s="34">
        <v>161</v>
      </c>
    </row>
    <row r="141" spans="1:7" ht="15.75" thickBot="1" x14ac:dyDescent="0.3">
      <c r="A141" s="24">
        <f t="shared" si="2"/>
        <v>82001120</v>
      </c>
      <c r="B141" s="35" t="s">
        <v>92</v>
      </c>
      <c r="C141" s="36">
        <v>82001120</v>
      </c>
      <c r="D141" s="31" t="s">
        <v>237</v>
      </c>
      <c r="E141" s="37" t="s">
        <v>55</v>
      </c>
      <c r="F141" s="33" t="s">
        <v>87</v>
      </c>
      <c r="G141" s="34">
        <v>161</v>
      </c>
    </row>
    <row r="142" spans="1:7" ht="15.75" thickBot="1" x14ac:dyDescent="0.3">
      <c r="A142" s="24">
        <f t="shared" si="2"/>
        <v>82001154</v>
      </c>
      <c r="B142" s="35" t="s">
        <v>92</v>
      </c>
      <c r="C142" s="36">
        <v>82001154</v>
      </c>
      <c r="D142" s="31" t="s">
        <v>238</v>
      </c>
      <c r="E142" s="37" t="s">
        <v>56</v>
      </c>
      <c r="F142" s="33" t="s">
        <v>90</v>
      </c>
      <c r="G142" s="34">
        <v>198</v>
      </c>
    </row>
    <row r="143" spans="1:7" ht="15.75" thickBot="1" x14ac:dyDescent="0.3">
      <c r="A143" s="24">
        <f t="shared" si="2"/>
        <v>82001170</v>
      </c>
      <c r="B143" s="35" t="s">
        <v>92</v>
      </c>
      <c r="C143" s="36">
        <v>82001170</v>
      </c>
      <c r="D143" s="31" t="s">
        <v>239</v>
      </c>
      <c r="E143" s="37" t="s">
        <v>57</v>
      </c>
      <c r="F143" s="33" t="s">
        <v>90</v>
      </c>
      <c r="G143" s="34">
        <v>410</v>
      </c>
    </row>
    <row r="144" spans="1:7" ht="15.75" thickBot="1" x14ac:dyDescent="0.3">
      <c r="A144" s="24">
        <f t="shared" si="2"/>
        <v>82001189</v>
      </c>
      <c r="B144" s="35" t="s">
        <v>92</v>
      </c>
      <c r="C144" s="36">
        <v>82001189</v>
      </c>
      <c r="D144" s="31" t="s">
        <v>240</v>
      </c>
      <c r="E144" s="37" t="s">
        <v>57</v>
      </c>
      <c r="F144" s="33" t="s">
        <v>90</v>
      </c>
      <c r="G144" s="34">
        <v>214</v>
      </c>
    </row>
    <row r="145" spans="1:7" ht="15.75" thickBot="1" x14ac:dyDescent="0.3">
      <c r="A145" s="24">
        <f t="shared" si="2"/>
        <v>82001286</v>
      </c>
      <c r="B145" s="35" t="s">
        <v>92</v>
      </c>
      <c r="C145" s="36">
        <v>82001286</v>
      </c>
      <c r="D145" s="31" t="s">
        <v>241</v>
      </c>
      <c r="E145" s="37" t="s">
        <v>58</v>
      </c>
      <c r="F145" s="33" t="s">
        <v>88</v>
      </c>
      <c r="G145" s="34">
        <v>361</v>
      </c>
    </row>
    <row r="146" spans="1:7" ht="15.75" thickBot="1" x14ac:dyDescent="0.3">
      <c r="A146" s="24">
        <f t="shared" si="2"/>
        <v>82001294</v>
      </c>
      <c r="B146" s="35" t="s">
        <v>92</v>
      </c>
      <c r="C146" s="36">
        <v>82001294</v>
      </c>
      <c r="D146" s="31" t="s">
        <v>242</v>
      </c>
      <c r="E146" s="37" t="s">
        <v>58</v>
      </c>
      <c r="F146" s="33" t="s">
        <v>88</v>
      </c>
      <c r="G146" s="34">
        <v>186</v>
      </c>
    </row>
    <row r="147" spans="1:7" ht="15.75" thickBot="1" x14ac:dyDescent="0.3">
      <c r="A147" s="24">
        <f t="shared" si="2"/>
        <v>5015</v>
      </c>
      <c r="B147" s="35" t="s">
        <v>92</v>
      </c>
      <c r="C147" s="36">
        <v>5015</v>
      </c>
      <c r="D147" s="31" t="s">
        <v>243</v>
      </c>
      <c r="E147" s="37" t="s">
        <v>59</v>
      </c>
      <c r="F147" s="33" t="s">
        <v>198</v>
      </c>
      <c r="G147" s="34">
        <v>75</v>
      </c>
    </row>
    <row r="148" spans="1:7" ht="15.75" thickBot="1" x14ac:dyDescent="0.3">
      <c r="A148" s="24">
        <f t="shared" si="2"/>
        <v>5181</v>
      </c>
      <c r="B148" s="35" t="s">
        <v>92</v>
      </c>
      <c r="C148" s="36">
        <v>5181</v>
      </c>
      <c r="D148" s="31" t="s">
        <v>244</v>
      </c>
      <c r="E148" s="37" t="s">
        <v>59</v>
      </c>
      <c r="F148" s="33" t="s">
        <v>198</v>
      </c>
      <c r="G148" s="34">
        <v>360</v>
      </c>
    </row>
    <row r="149" spans="1:7" ht="15.75" thickBot="1" x14ac:dyDescent="0.3">
      <c r="A149" s="24">
        <f t="shared" si="2"/>
        <v>82001391</v>
      </c>
      <c r="B149" s="35" t="s">
        <v>92</v>
      </c>
      <c r="C149" s="36">
        <v>82001391</v>
      </c>
      <c r="D149" s="31" t="s">
        <v>245</v>
      </c>
      <c r="E149" s="37" t="s">
        <v>40</v>
      </c>
      <c r="F149" s="33" t="s">
        <v>88</v>
      </c>
      <c r="G149" s="34">
        <v>428</v>
      </c>
    </row>
    <row r="150" spans="1:7" ht="15.75" thickBot="1" x14ac:dyDescent="0.3">
      <c r="A150" s="24">
        <f t="shared" si="2"/>
        <v>82001499</v>
      </c>
      <c r="B150" s="35" t="s">
        <v>92</v>
      </c>
      <c r="C150" s="36">
        <v>82001499</v>
      </c>
      <c r="D150" s="31" t="s">
        <v>246</v>
      </c>
      <c r="E150" s="37" t="s">
        <v>12</v>
      </c>
      <c r="F150" s="33" t="s">
        <v>88</v>
      </c>
      <c r="G150" s="34">
        <v>8</v>
      </c>
    </row>
    <row r="151" spans="1:7" ht="15.75" thickBot="1" x14ac:dyDescent="0.3">
      <c r="A151" s="24">
        <f t="shared" si="2"/>
        <v>82001502</v>
      </c>
      <c r="B151" s="35" t="s">
        <v>92</v>
      </c>
      <c r="C151" s="36">
        <v>82001502</v>
      </c>
      <c r="D151" s="31" t="s">
        <v>247</v>
      </c>
      <c r="E151" s="37" t="s">
        <v>60</v>
      </c>
      <c r="F151" s="33" t="s">
        <v>90</v>
      </c>
      <c r="G151" s="34">
        <v>622</v>
      </c>
    </row>
    <row r="152" spans="1:7" ht="15.75" thickBot="1" x14ac:dyDescent="0.3">
      <c r="A152" s="24">
        <f t="shared" si="2"/>
        <v>82001545</v>
      </c>
      <c r="B152" s="35" t="s">
        <v>92</v>
      </c>
      <c r="C152" s="36">
        <v>82001545</v>
      </c>
      <c r="D152" s="31" t="s">
        <v>248</v>
      </c>
      <c r="E152" s="37" t="s">
        <v>54</v>
      </c>
      <c r="F152" s="33" t="s">
        <v>200</v>
      </c>
      <c r="G152" s="34">
        <v>144</v>
      </c>
    </row>
    <row r="153" spans="1:7" ht="15.75" thickBot="1" x14ac:dyDescent="0.3">
      <c r="A153" s="24">
        <f t="shared" si="2"/>
        <v>82001510</v>
      </c>
      <c r="B153" s="35" t="s">
        <v>92</v>
      </c>
      <c r="C153" s="36">
        <v>82001510</v>
      </c>
      <c r="D153" s="31" t="s">
        <v>249</v>
      </c>
      <c r="E153" s="37" t="s">
        <v>57</v>
      </c>
      <c r="F153" s="33" t="s">
        <v>90</v>
      </c>
      <c r="G153" s="34">
        <v>521</v>
      </c>
    </row>
    <row r="154" spans="1:7" ht="15.75" thickBot="1" x14ac:dyDescent="0.3">
      <c r="A154" s="24">
        <f t="shared" si="2"/>
        <v>82001529</v>
      </c>
      <c r="B154" s="35" t="s">
        <v>92</v>
      </c>
      <c r="C154" s="36">
        <v>82001529</v>
      </c>
      <c r="D154" s="51" t="s">
        <v>250</v>
      </c>
      <c r="E154" s="37" t="s">
        <v>57</v>
      </c>
      <c r="F154" s="33" t="s">
        <v>90</v>
      </c>
      <c r="G154" s="34">
        <v>521</v>
      </c>
    </row>
    <row r="155" spans="1:7" ht="15.75" thickBot="1" x14ac:dyDescent="0.3">
      <c r="A155" s="24">
        <f t="shared" si="2"/>
        <v>82001553</v>
      </c>
      <c r="B155" s="35" t="s">
        <v>92</v>
      </c>
      <c r="C155" s="36">
        <v>82001553</v>
      </c>
      <c r="D155" s="31" t="s">
        <v>251</v>
      </c>
      <c r="E155" s="37" t="s">
        <v>61</v>
      </c>
      <c r="F155" s="33" t="s">
        <v>87</v>
      </c>
      <c r="G155" s="34">
        <v>161</v>
      </c>
    </row>
    <row r="156" spans="1:7" ht="15.75" thickBot="1" x14ac:dyDescent="0.3">
      <c r="A156" s="24">
        <f t="shared" si="2"/>
        <v>82001588</v>
      </c>
      <c r="B156" s="35" t="s">
        <v>92</v>
      </c>
      <c r="C156" s="36">
        <v>82001588</v>
      </c>
      <c r="D156" s="51" t="s">
        <v>252</v>
      </c>
      <c r="E156" s="37" t="s">
        <v>62</v>
      </c>
      <c r="F156" s="33" t="s">
        <v>87</v>
      </c>
      <c r="G156" s="34">
        <v>333</v>
      </c>
    </row>
    <row r="157" spans="1:7" ht="15.75" thickBot="1" x14ac:dyDescent="0.3">
      <c r="A157" s="24">
        <f t="shared" si="2"/>
        <v>82001618</v>
      </c>
      <c r="B157" s="35" t="s">
        <v>92</v>
      </c>
      <c r="C157" s="36">
        <v>82001618</v>
      </c>
      <c r="D157" s="31" t="s">
        <v>253</v>
      </c>
      <c r="E157" s="37" t="s">
        <v>61</v>
      </c>
      <c r="F157" s="33" t="s">
        <v>87</v>
      </c>
      <c r="G157" s="34">
        <v>161</v>
      </c>
    </row>
    <row r="158" spans="1:7" ht="15.75" thickBot="1" x14ac:dyDescent="0.3">
      <c r="A158" s="24">
        <f t="shared" si="2"/>
        <v>82001596</v>
      </c>
      <c r="B158" s="35" t="s">
        <v>92</v>
      </c>
      <c r="C158" s="36">
        <v>82001596</v>
      </c>
      <c r="D158" s="31" t="s">
        <v>254</v>
      </c>
      <c r="E158" s="37" t="s">
        <v>62</v>
      </c>
      <c r="F158" s="33" t="s">
        <v>87</v>
      </c>
      <c r="G158" s="34">
        <v>333</v>
      </c>
    </row>
    <row r="159" spans="1:7" ht="15.75" thickBot="1" x14ac:dyDescent="0.3">
      <c r="A159" s="24">
        <f t="shared" si="2"/>
        <v>82001634</v>
      </c>
      <c r="B159" s="35" t="s">
        <v>92</v>
      </c>
      <c r="C159" s="36">
        <v>82001634</v>
      </c>
      <c r="D159" s="31" t="s">
        <v>255</v>
      </c>
      <c r="E159" s="37" t="s">
        <v>63</v>
      </c>
      <c r="F159" s="33" t="s">
        <v>90</v>
      </c>
      <c r="G159" s="34">
        <v>322</v>
      </c>
    </row>
    <row r="160" spans="1:7" ht="15.75" thickBot="1" x14ac:dyDescent="0.3">
      <c r="A160" s="24">
        <f t="shared" si="2"/>
        <v>82001707</v>
      </c>
      <c r="B160" s="35" t="s">
        <v>92</v>
      </c>
      <c r="C160" s="36">
        <v>82001707</v>
      </c>
      <c r="D160" s="31" t="s">
        <v>256</v>
      </c>
      <c r="E160" s="37" t="s">
        <v>61</v>
      </c>
      <c r="F160" s="33" t="s">
        <v>88</v>
      </c>
      <c r="G160" s="34">
        <v>64</v>
      </c>
    </row>
    <row r="161" spans="1:7" ht="15.75" thickBot="1" x14ac:dyDescent="0.3">
      <c r="A161" s="24">
        <f t="shared" si="2"/>
        <v>82001715</v>
      </c>
      <c r="B161" s="35" t="s">
        <v>92</v>
      </c>
      <c r="C161" s="36">
        <v>82001715</v>
      </c>
      <c r="D161" s="31" t="s">
        <v>257</v>
      </c>
      <c r="E161" s="37" t="s">
        <v>61</v>
      </c>
      <c r="F161" s="33" t="s">
        <v>88</v>
      </c>
      <c r="G161" s="34">
        <v>64</v>
      </c>
    </row>
    <row r="162" spans="1:7" ht="15.75" thickBot="1" x14ac:dyDescent="0.3">
      <c r="A162" s="24">
        <f t="shared" si="2"/>
        <v>4193</v>
      </c>
      <c r="B162" s="35" t="s">
        <v>93</v>
      </c>
      <c r="C162" s="36">
        <v>4193</v>
      </c>
      <c r="D162" s="31" t="s">
        <v>258</v>
      </c>
      <c r="E162" s="37" t="s">
        <v>13</v>
      </c>
      <c r="F162" s="33" t="s">
        <v>88</v>
      </c>
      <c r="G162" s="34">
        <v>157</v>
      </c>
    </row>
    <row r="163" spans="1:7" ht="15.75" thickBot="1" x14ac:dyDescent="0.3">
      <c r="A163" s="24">
        <f t="shared" si="2"/>
        <v>85400033</v>
      </c>
      <c r="B163" s="35" t="s">
        <v>93</v>
      </c>
      <c r="C163" s="36">
        <v>85400033</v>
      </c>
      <c r="D163" s="31" t="s">
        <v>259</v>
      </c>
      <c r="E163" s="37" t="s">
        <v>64</v>
      </c>
      <c r="F163" s="33" t="s">
        <v>90</v>
      </c>
      <c r="G163" s="34">
        <v>212</v>
      </c>
    </row>
    <row r="164" spans="1:7" ht="15.75" thickBot="1" x14ac:dyDescent="0.3">
      <c r="A164" s="24">
        <f t="shared" si="2"/>
        <v>85400041</v>
      </c>
      <c r="B164" s="35" t="s">
        <v>93</v>
      </c>
      <c r="C164" s="36">
        <v>85400041</v>
      </c>
      <c r="D164" s="31" t="s">
        <v>260</v>
      </c>
      <c r="E164" s="37" t="s">
        <v>13</v>
      </c>
      <c r="F164" s="33" t="s">
        <v>90</v>
      </c>
      <c r="G164" s="34">
        <v>212</v>
      </c>
    </row>
    <row r="165" spans="1:7" ht="15.75" thickBot="1" x14ac:dyDescent="0.3">
      <c r="A165" s="24">
        <f t="shared" si="2"/>
        <v>85400050</v>
      </c>
      <c r="B165" s="35" t="s">
        <v>93</v>
      </c>
      <c r="C165" s="36">
        <v>85400050</v>
      </c>
      <c r="D165" s="31" t="s">
        <v>261</v>
      </c>
      <c r="E165" s="37" t="s">
        <v>64</v>
      </c>
      <c r="F165" s="33" t="s">
        <v>90</v>
      </c>
      <c r="G165" s="34">
        <v>212</v>
      </c>
    </row>
    <row r="166" spans="1:7" ht="15.75" thickBot="1" x14ac:dyDescent="0.3">
      <c r="A166" s="24">
        <f t="shared" si="2"/>
        <v>85400068</v>
      </c>
      <c r="B166" s="39" t="s">
        <v>93</v>
      </c>
      <c r="C166" s="40">
        <v>85400068</v>
      </c>
      <c r="D166" s="31" t="s">
        <v>262</v>
      </c>
      <c r="E166" s="41" t="s">
        <v>64</v>
      </c>
      <c r="F166" s="33" t="s">
        <v>90</v>
      </c>
      <c r="G166" s="34">
        <v>212</v>
      </c>
    </row>
    <row r="167" spans="1:7" ht="15.75" thickBot="1" x14ac:dyDescent="0.3">
      <c r="A167" s="24">
        <f t="shared" si="2"/>
        <v>85400076</v>
      </c>
      <c r="B167" s="52" t="s">
        <v>93</v>
      </c>
      <c r="C167" s="46">
        <v>85400076</v>
      </c>
      <c r="D167" s="51" t="s">
        <v>263</v>
      </c>
      <c r="E167" s="47" t="s">
        <v>65</v>
      </c>
      <c r="F167" s="33" t="s">
        <v>88</v>
      </c>
      <c r="G167" s="34">
        <v>154</v>
      </c>
    </row>
    <row r="168" spans="1:7" ht="15.75" thickBot="1" x14ac:dyDescent="0.3">
      <c r="A168" s="24">
        <f t="shared" si="2"/>
        <v>85400084</v>
      </c>
      <c r="B168" s="43" t="s">
        <v>93</v>
      </c>
      <c r="C168" s="36">
        <v>85400084</v>
      </c>
      <c r="D168" s="51" t="s">
        <v>264</v>
      </c>
      <c r="E168" s="37" t="s">
        <v>65</v>
      </c>
      <c r="F168" s="33" t="s">
        <v>88</v>
      </c>
      <c r="G168" s="34">
        <v>154</v>
      </c>
    </row>
    <row r="169" spans="1:7" ht="15.75" thickBot="1" x14ac:dyDescent="0.3">
      <c r="A169" s="24">
        <f t="shared" si="2"/>
        <v>85400092</v>
      </c>
      <c r="B169" s="43" t="s">
        <v>93</v>
      </c>
      <c r="C169" s="36">
        <v>85400092</v>
      </c>
      <c r="D169" s="51" t="s">
        <v>265</v>
      </c>
      <c r="E169" s="37" t="s">
        <v>65</v>
      </c>
      <c r="F169" s="33" t="s">
        <v>88</v>
      </c>
      <c r="G169" s="34">
        <v>583</v>
      </c>
    </row>
    <row r="170" spans="1:7" ht="15.75" thickBot="1" x14ac:dyDescent="0.3">
      <c r="A170" s="24">
        <f t="shared" si="2"/>
        <v>85400106</v>
      </c>
      <c r="B170" s="43" t="s">
        <v>93</v>
      </c>
      <c r="C170" s="36">
        <v>85400106</v>
      </c>
      <c r="D170" s="51" t="s">
        <v>266</v>
      </c>
      <c r="E170" s="37" t="s">
        <v>65</v>
      </c>
      <c r="F170" s="33" t="s">
        <v>88</v>
      </c>
      <c r="G170" s="34">
        <v>2166</v>
      </c>
    </row>
    <row r="171" spans="1:7" ht="15.75" thickBot="1" x14ac:dyDescent="0.3">
      <c r="A171" s="24">
        <f t="shared" si="2"/>
        <v>85400114</v>
      </c>
      <c r="B171" s="43" t="s">
        <v>93</v>
      </c>
      <c r="C171" s="36">
        <v>85400114</v>
      </c>
      <c r="D171" s="51" t="s">
        <v>267</v>
      </c>
      <c r="E171" s="37" t="s">
        <v>65</v>
      </c>
      <c r="F171" s="33" t="s">
        <v>305</v>
      </c>
      <c r="G171" s="34">
        <v>472</v>
      </c>
    </row>
    <row r="172" spans="1:7" ht="15.75" thickBot="1" x14ac:dyDescent="0.3">
      <c r="A172" s="24">
        <f t="shared" si="2"/>
        <v>85400149</v>
      </c>
      <c r="B172" s="43" t="s">
        <v>93</v>
      </c>
      <c r="C172" s="36">
        <v>85400149</v>
      </c>
      <c r="D172" s="31" t="s">
        <v>268</v>
      </c>
      <c r="E172" s="37" t="s">
        <v>66</v>
      </c>
      <c r="F172" s="33" t="s">
        <v>306</v>
      </c>
      <c r="G172" s="34">
        <v>472</v>
      </c>
    </row>
    <row r="173" spans="1:7" ht="15.75" thickBot="1" x14ac:dyDescent="0.3">
      <c r="A173" s="24">
        <f t="shared" si="2"/>
        <v>85400165</v>
      </c>
      <c r="B173" s="43" t="s">
        <v>93</v>
      </c>
      <c r="C173" s="36">
        <v>85400165</v>
      </c>
      <c r="D173" s="31" t="s">
        <v>269</v>
      </c>
      <c r="E173" s="37" t="s">
        <v>65</v>
      </c>
      <c r="F173" s="33" t="s">
        <v>88</v>
      </c>
      <c r="G173" s="34">
        <v>872</v>
      </c>
    </row>
    <row r="174" spans="1:7" ht="15.75" thickBot="1" x14ac:dyDescent="0.3">
      <c r="A174" s="24">
        <f t="shared" si="2"/>
        <v>85400173</v>
      </c>
      <c r="B174" s="43" t="s">
        <v>93</v>
      </c>
      <c r="C174" s="36">
        <v>85400173</v>
      </c>
      <c r="D174" s="51" t="s">
        <v>270</v>
      </c>
      <c r="E174" s="37" t="s">
        <v>65</v>
      </c>
      <c r="F174" s="33" t="s">
        <v>88</v>
      </c>
      <c r="G174" s="34">
        <v>872</v>
      </c>
    </row>
    <row r="175" spans="1:7" ht="15.75" thickBot="1" x14ac:dyDescent="0.3">
      <c r="A175" s="24">
        <f t="shared" si="2"/>
        <v>85400157</v>
      </c>
      <c r="B175" s="43" t="s">
        <v>93</v>
      </c>
      <c r="C175" s="36">
        <v>85400157</v>
      </c>
      <c r="D175" s="51" t="s">
        <v>271</v>
      </c>
      <c r="E175" s="37" t="s">
        <v>65</v>
      </c>
      <c r="F175" s="33" t="s">
        <v>88</v>
      </c>
      <c r="G175" s="34">
        <v>1343</v>
      </c>
    </row>
    <row r="176" spans="1:7" ht="15.75" thickBot="1" x14ac:dyDescent="0.3">
      <c r="A176" s="24">
        <f t="shared" si="2"/>
        <v>85500038</v>
      </c>
      <c r="B176" s="43" t="s">
        <v>93</v>
      </c>
      <c r="C176" s="36">
        <v>85500038</v>
      </c>
      <c r="D176" s="31" t="s">
        <v>272</v>
      </c>
      <c r="E176" s="37" t="s">
        <v>67</v>
      </c>
      <c r="F176" s="33" t="s">
        <v>88</v>
      </c>
      <c r="G176" s="34">
        <v>2132</v>
      </c>
    </row>
    <row r="177" spans="1:7" ht="15.75" thickBot="1" x14ac:dyDescent="0.3">
      <c r="A177" s="24">
        <f t="shared" si="2"/>
        <v>81000243</v>
      </c>
      <c r="B177" s="43" t="s">
        <v>93</v>
      </c>
      <c r="C177" s="36">
        <v>81000243</v>
      </c>
      <c r="D177" s="31" t="s">
        <v>273</v>
      </c>
      <c r="E177" s="37" t="s">
        <v>13</v>
      </c>
      <c r="F177" s="33" t="s">
        <v>88</v>
      </c>
      <c r="G177" s="34">
        <v>34</v>
      </c>
    </row>
    <row r="178" spans="1:7" ht="15.75" thickBot="1" x14ac:dyDescent="0.3">
      <c r="A178" s="24">
        <f t="shared" si="2"/>
        <v>4270</v>
      </c>
      <c r="B178" s="43" t="s">
        <v>93</v>
      </c>
      <c r="C178" s="36">
        <v>4270</v>
      </c>
      <c r="D178" s="51" t="s">
        <v>68</v>
      </c>
      <c r="E178" s="37" t="s">
        <v>13</v>
      </c>
      <c r="F178" s="33" t="s">
        <v>88</v>
      </c>
      <c r="G178" s="34">
        <v>266</v>
      </c>
    </row>
    <row r="179" spans="1:7" ht="15.75" thickBot="1" x14ac:dyDescent="0.3">
      <c r="A179" s="24">
        <f t="shared" si="2"/>
        <v>85400181</v>
      </c>
      <c r="B179" s="43" t="s">
        <v>93</v>
      </c>
      <c r="C179" s="36">
        <v>85400181</v>
      </c>
      <c r="D179" s="51" t="s">
        <v>274</v>
      </c>
      <c r="E179" s="37" t="s">
        <v>65</v>
      </c>
      <c r="F179" s="33" t="s">
        <v>88</v>
      </c>
      <c r="G179" s="34">
        <v>2166</v>
      </c>
    </row>
    <row r="180" spans="1:7" ht="15.75" thickBot="1" x14ac:dyDescent="0.3">
      <c r="A180" s="24">
        <f t="shared" si="2"/>
        <v>85400190</v>
      </c>
      <c r="B180" s="43" t="s">
        <v>93</v>
      </c>
      <c r="C180" s="36">
        <v>85400190</v>
      </c>
      <c r="D180" s="51" t="s">
        <v>275</v>
      </c>
      <c r="E180" s="37" t="s">
        <v>30</v>
      </c>
      <c r="F180" s="33" t="s">
        <v>88</v>
      </c>
      <c r="G180" s="34">
        <v>847</v>
      </c>
    </row>
    <row r="181" spans="1:7" ht="15.75" thickBot="1" x14ac:dyDescent="0.3">
      <c r="A181" s="24">
        <f t="shared" si="2"/>
        <v>4192</v>
      </c>
      <c r="B181" s="43" t="s">
        <v>93</v>
      </c>
      <c r="C181" s="36">
        <v>4192</v>
      </c>
      <c r="D181" s="51" t="s">
        <v>276</v>
      </c>
      <c r="E181" s="37" t="s">
        <v>13</v>
      </c>
      <c r="F181" s="33" t="s">
        <v>88</v>
      </c>
      <c r="G181" s="34">
        <v>709</v>
      </c>
    </row>
    <row r="182" spans="1:7" ht="15.75" thickBot="1" x14ac:dyDescent="0.3">
      <c r="A182" s="24">
        <f t="shared" si="2"/>
        <v>85400211</v>
      </c>
      <c r="B182" s="43" t="s">
        <v>93</v>
      </c>
      <c r="C182" s="36">
        <v>85400211</v>
      </c>
      <c r="D182" s="51" t="s">
        <v>277</v>
      </c>
      <c r="E182" s="37" t="s">
        <v>69</v>
      </c>
      <c r="F182" s="33" t="s">
        <v>88</v>
      </c>
      <c r="G182" s="34">
        <v>134</v>
      </c>
    </row>
    <row r="183" spans="1:7" ht="15.75" thickBot="1" x14ac:dyDescent="0.3">
      <c r="A183" s="24">
        <f t="shared" si="2"/>
        <v>85400220</v>
      </c>
      <c r="B183" s="43" t="s">
        <v>93</v>
      </c>
      <c r="C183" s="36">
        <v>85400220</v>
      </c>
      <c r="D183" s="51" t="s">
        <v>278</v>
      </c>
      <c r="E183" s="37" t="s">
        <v>66</v>
      </c>
      <c r="F183" s="33" t="s">
        <v>88</v>
      </c>
      <c r="G183" s="34">
        <v>299</v>
      </c>
    </row>
    <row r="184" spans="1:7" ht="15.75" thickBot="1" x14ac:dyDescent="0.3">
      <c r="A184" s="24">
        <f t="shared" si="2"/>
        <v>85400246</v>
      </c>
      <c r="B184" s="43" t="s">
        <v>93</v>
      </c>
      <c r="C184" s="36">
        <v>85400246</v>
      </c>
      <c r="D184" s="51" t="s">
        <v>279</v>
      </c>
      <c r="E184" s="37" t="s">
        <v>70</v>
      </c>
      <c r="F184" s="33" t="s">
        <v>87</v>
      </c>
      <c r="G184" s="34">
        <v>672</v>
      </c>
    </row>
    <row r="185" spans="1:7" ht="15.75" thickBot="1" x14ac:dyDescent="0.3">
      <c r="A185" s="24">
        <f t="shared" si="2"/>
        <v>85400254</v>
      </c>
      <c r="B185" s="43" t="s">
        <v>93</v>
      </c>
      <c r="C185" s="36">
        <v>85400254</v>
      </c>
      <c r="D185" s="51" t="s">
        <v>280</v>
      </c>
      <c r="E185" s="37" t="s">
        <v>70</v>
      </c>
      <c r="F185" s="33" t="s">
        <v>87</v>
      </c>
      <c r="G185" s="34">
        <v>672</v>
      </c>
    </row>
    <row r="186" spans="1:7" ht="15.75" thickBot="1" x14ac:dyDescent="0.3">
      <c r="A186" s="24">
        <f t="shared" si="2"/>
        <v>85400262</v>
      </c>
      <c r="B186" s="43" t="s">
        <v>93</v>
      </c>
      <c r="C186" s="36">
        <v>85400262</v>
      </c>
      <c r="D186" s="51" t="s">
        <v>281</v>
      </c>
      <c r="E186" s="37" t="s">
        <v>71</v>
      </c>
      <c r="F186" s="33" t="s">
        <v>88</v>
      </c>
      <c r="G186" s="34">
        <v>118</v>
      </c>
    </row>
    <row r="187" spans="1:7" ht="15.75" thickBot="1" x14ac:dyDescent="0.3">
      <c r="A187" s="24">
        <f t="shared" si="2"/>
        <v>85400270</v>
      </c>
      <c r="B187" s="43" t="s">
        <v>93</v>
      </c>
      <c r="C187" s="36">
        <v>85400270</v>
      </c>
      <c r="D187" s="31" t="s">
        <v>282</v>
      </c>
      <c r="E187" s="37" t="s">
        <v>72</v>
      </c>
      <c r="F187" s="33" t="s">
        <v>87</v>
      </c>
      <c r="G187" s="34">
        <v>733</v>
      </c>
    </row>
    <row r="188" spans="1:7" ht="15.75" thickBot="1" x14ac:dyDescent="0.3">
      <c r="A188" s="24">
        <f t="shared" si="2"/>
        <v>85400289</v>
      </c>
      <c r="B188" s="43" t="s">
        <v>93</v>
      </c>
      <c r="C188" s="36">
        <v>85400289</v>
      </c>
      <c r="D188" s="31" t="s">
        <v>283</v>
      </c>
      <c r="E188" s="37" t="s">
        <v>65</v>
      </c>
      <c r="F188" s="33" t="s">
        <v>88</v>
      </c>
      <c r="G188" s="34">
        <v>882</v>
      </c>
    </row>
    <row r="189" spans="1:7" ht="15.75" thickBot="1" x14ac:dyDescent="0.3">
      <c r="A189" s="24">
        <f t="shared" si="2"/>
        <v>85400300</v>
      </c>
      <c r="B189" s="43" t="s">
        <v>93</v>
      </c>
      <c r="C189" s="36">
        <v>85400300</v>
      </c>
      <c r="D189" s="51" t="s">
        <v>284</v>
      </c>
      <c r="E189" s="37" t="s">
        <v>65</v>
      </c>
      <c r="F189" s="33" t="s">
        <v>88</v>
      </c>
      <c r="G189" s="34">
        <v>2964</v>
      </c>
    </row>
    <row r="190" spans="1:7" ht="15.75" thickBot="1" x14ac:dyDescent="0.3">
      <c r="A190" s="24">
        <f t="shared" si="2"/>
        <v>85400319</v>
      </c>
      <c r="B190" s="43" t="s">
        <v>93</v>
      </c>
      <c r="C190" s="36">
        <v>85400319</v>
      </c>
      <c r="D190" s="51" t="s">
        <v>285</v>
      </c>
      <c r="E190" s="37" t="s">
        <v>65</v>
      </c>
      <c r="F190" s="33" t="s">
        <v>88</v>
      </c>
      <c r="G190" s="34">
        <v>1471</v>
      </c>
    </row>
    <row r="191" spans="1:7" ht="15.75" thickBot="1" x14ac:dyDescent="0.3">
      <c r="A191" s="24">
        <f t="shared" si="2"/>
        <v>85400343</v>
      </c>
      <c r="B191" s="43" t="s">
        <v>93</v>
      </c>
      <c r="C191" s="38">
        <v>85400343</v>
      </c>
      <c r="D191" s="31" t="s">
        <v>286</v>
      </c>
      <c r="E191" s="37" t="s">
        <v>65</v>
      </c>
      <c r="F191" s="33" t="s">
        <v>88</v>
      </c>
      <c r="G191" s="34">
        <v>866</v>
      </c>
    </row>
    <row r="192" spans="1:7" ht="15.75" thickBot="1" x14ac:dyDescent="0.3">
      <c r="A192" s="24">
        <f t="shared" si="2"/>
        <v>85400360</v>
      </c>
      <c r="B192" s="43" t="s">
        <v>93</v>
      </c>
      <c r="C192" s="36">
        <v>85400360</v>
      </c>
      <c r="D192" s="31" t="s">
        <v>287</v>
      </c>
      <c r="E192" s="37" t="s">
        <v>65</v>
      </c>
      <c r="F192" s="33" t="s">
        <v>198</v>
      </c>
      <c r="G192" s="34">
        <v>1680</v>
      </c>
    </row>
    <row r="193" spans="1:7" ht="15.75" thickBot="1" x14ac:dyDescent="0.3">
      <c r="A193" s="24">
        <f t="shared" si="2"/>
        <v>85400394</v>
      </c>
      <c r="B193" s="43" t="s">
        <v>93</v>
      </c>
      <c r="C193" s="36">
        <v>85400394</v>
      </c>
      <c r="D193" s="51" t="s">
        <v>288</v>
      </c>
      <c r="E193" s="37" t="s">
        <v>73</v>
      </c>
      <c r="F193" s="33" t="s">
        <v>90</v>
      </c>
      <c r="G193" s="34">
        <v>555</v>
      </c>
    </row>
    <row r="194" spans="1:7" ht="15.75" thickBot="1" x14ac:dyDescent="0.3">
      <c r="A194" s="24">
        <f t="shared" si="2"/>
        <v>85400386</v>
      </c>
      <c r="B194" s="43" t="s">
        <v>93</v>
      </c>
      <c r="C194" s="36">
        <v>85400386</v>
      </c>
      <c r="D194" s="51" t="s">
        <v>289</v>
      </c>
      <c r="E194" s="37" t="s">
        <v>73</v>
      </c>
      <c r="F194" s="33" t="s">
        <v>90</v>
      </c>
      <c r="G194" s="34">
        <v>1698</v>
      </c>
    </row>
    <row r="195" spans="1:7" ht="15.75" thickBot="1" x14ac:dyDescent="0.3">
      <c r="A195" s="24">
        <f t="shared" ref="A195:A208" si="3">C195</f>
        <v>85400378</v>
      </c>
      <c r="B195" s="43" t="s">
        <v>93</v>
      </c>
      <c r="C195" s="36">
        <v>85400378</v>
      </c>
      <c r="D195" s="51" t="s">
        <v>290</v>
      </c>
      <c r="E195" s="37" t="s">
        <v>73</v>
      </c>
      <c r="F195" s="33" t="s">
        <v>90</v>
      </c>
      <c r="G195" s="34">
        <v>2492</v>
      </c>
    </row>
    <row r="196" spans="1:7" ht="15.75" thickBot="1" x14ac:dyDescent="0.3">
      <c r="A196" s="24">
        <f t="shared" si="3"/>
        <v>85400408</v>
      </c>
      <c r="B196" s="43" t="s">
        <v>93</v>
      </c>
      <c r="C196" s="36">
        <v>85400408</v>
      </c>
      <c r="D196" s="51" t="s">
        <v>291</v>
      </c>
      <c r="E196" s="37" t="s">
        <v>74</v>
      </c>
      <c r="F196" s="33" t="s">
        <v>90</v>
      </c>
      <c r="G196" s="34">
        <v>1578</v>
      </c>
    </row>
    <row r="197" spans="1:7" ht="15.75" thickBot="1" x14ac:dyDescent="0.3">
      <c r="A197" s="24">
        <f t="shared" si="3"/>
        <v>85400416</v>
      </c>
      <c r="B197" s="43" t="s">
        <v>93</v>
      </c>
      <c r="C197" s="36">
        <v>85400416</v>
      </c>
      <c r="D197" s="51" t="s">
        <v>292</v>
      </c>
      <c r="E197" s="37" t="s">
        <v>74</v>
      </c>
      <c r="F197" s="33" t="s">
        <v>90</v>
      </c>
      <c r="G197" s="34">
        <v>1277</v>
      </c>
    </row>
    <row r="198" spans="1:7" ht="15.75" thickBot="1" x14ac:dyDescent="0.3">
      <c r="A198" s="24">
        <f t="shared" si="3"/>
        <v>85400424</v>
      </c>
      <c r="B198" s="43" t="s">
        <v>93</v>
      </c>
      <c r="C198" s="36">
        <v>85400424</v>
      </c>
      <c r="D198" s="51" t="s">
        <v>293</v>
      </c>
      <c r="E198" s="37" t="s">
        <v>74</v>
      </c>
      <c r="F198" s="33" t="s">
        <v>90</v>
      </c>
      <c r="G198" s="34">
        <v>1578</v>
      </c>
    </row>
    <row r="199" spans="1:7" ht="15.75" thickBot="1" x14ac:dyDescent="0.3">
      <c r="A199" s="24">
        <f t="shared" si="3"/>
        <v>85400483</v>
      </c>
      <c r="B199" s="43" t="s">
        <v>93</v>
      </c>
      <c r="C199" s="36">
        <v>85400483</v>
      </c>
      <c r="D199" s="51" t="s">
        <v>294</v>
      </c>
      <c r="E199" s="37" t="s">
        <v>13</v>
      </c>
      <c r="F199" s="33" t="s">
        <v>90</v>
      </c>
      <c r="G199" s="34">
        <v>364</v>
      </c>
    </row>
    <row r="200" spans="1:7" ht="15.75" thickBot="1" x14ac:dyDescent="0.3">
      <c r="A200" s="24">
        <f t="shared" si="3"/>
        <v>85400491</v>
      </c>
      <c r="B200" s="43" t="s">
        <v>93</v>
      </c>
      <c r="C200" s="36">
        <v>85400491</v>
      </c>
      <c r="D200" s="51" t="s">
        <v>295</v>
      </c>
      <c r="E200" s="37" t="s">
        <v>13</v>
      </c>
      <c r="F200" s="33" t="s">
        <v>90</v>
      </c>
      <c r="G200" s="34">
        <v>364</v>
      </c>
    </row>
    <row r="201" spans="1:7" ht="15.75" thickBot="1" x14ac:dyDescent="0.3">
      <c r="A201" s="24">
        <f t="shared" si="3"/>
        <v>85400513</v>
      </c>
      <c r="B201" s="43" t="s">
        <v>93</v>
      </c>
      <c r="C201" s="36">
        <v>85400513</v>
      </c>
      <c r="D201" s="51" t="s">
        <v>296</v>
      </c>
      <c r="E201" s="37" t="s">
        <v>75</v>
      </c>
      <c r="F201" s="33" t="s">
        <v>88</v>
      </c>
      <c r="G201" s="34">
        <v>1554</v>
      </c>
    </row>
    <row r="202" spans="1:7" ht="15.75" thickBot="1" x14ac:dyDescent="0.3">
      <c r="A202" s="24">
        <f t="shared" si="3"/>
        <v>85400521</v>
      </c>
      <c r="B202" s="43" t="s">
        <v>93</v>
      </c>
      <c r="C202" s="36">
        <v>85400521</v>
      </c>
      <c r="D202" s="51" t="s">
        <v>297</v>
      </c>
      <c r="E202" s="37" t="s">
        <v>75</v>
      </c>
      <c r="F202" s="33" t="s">
        <v>88</v>
      </c>
      <c r="G202" s="34">
        <v>1554</v>
      </c>
    </row>
    <row r="203" spans="1:7" ht="15.75" thickBot="1" x14ac:dyDescent="0.3">
      <c r="A203" s="24">
        <f t="shared" si="3"/>
        <v>85400530</v>
      </c>
      <c r="B203" s="43" t="s">
        <v>93</v>
      </c>
      <c r="C203" s="36">
        <v>85400530</v>
      </c>
      <c r="D203" s="51" t="s">
        <v>298</v>
      </c>
      <c r="E203" s="37" t="s">
        <v>76</v>
      </c>
      <c r="F203" s="33" t="s">
        <v>88</v>
      </c>
      <c r="G203" s="34">
        <v>761</v>
      </c>
    </row>
    <row r="204" spans="1:7" ht="15.75" thickBot="1" x14ac:dyDescent="0.3">
      <c r="A204" s="24">
        <f t="shared" si="3"/>
        <v>85400548</v>
      </c>
      <c r="B204" s="43" t="s">
        <v>93</v>
      </c>
      <c r="C204" s="36">
        <v>85400548</v>
      </c>
      <c r="D204" s="51" t="s">
        <v>299</v>
      </c>
      <c r="E204" s="37" t="s">
        <v>76</v>
      </c>
      <c r="F204" s="33" t="s">
        <v>88</v>
      </c>
      <c r="G204" s="34">
        <v>761</v>
      </c>
    </row>
    <row r="205" spans="1:7" ht="15.75" thickBot="1" x14ac:dyDescent="0.3">
      <c r="A205" s="24">
        <f t="shared" si="3"/>
        <v>85400556</v>
      </c>
      <c r="B205" s="43" t="s">
        <v>93</v>
      </c>
      <c r="C205" s="36">
        <v>85400556</v>
      </c>
      <c r="D205" s="51" t="s">
        <v>300</v>
      </c>
      <c r="E205" s="37" t="s">
        <v>77</v>
      </c>
      <c r="F205" s="33" t="s">
        <v>88</v>
      </c>
      <c r="G205" s="34">
        <v>472</v>
      </c>
    </row>
    <row r="206" spans="1:7" ht="15.75" thickBot="1" x14ac:dyDescent="0.3">
      <c r="A206" s="24">
        <f t="shared" si="3"/>
        <v>4194</v>
      </c>
      <c r="B206" s="43" t="s">
        <v>93</v>
      </c>
      <c r="C206" s="36">
        <v>4194</v>
      </c>
      <c r="D206" s="51" t="s">
        <v>301</v>
      </c>
      <c r="E206" s="37" t="s">
        <v>13</v>
      </c>
      <c r="F206" s="33" t="s">
        <v>88</v>
      </c>
      <c r="G206" s="34">
        <v>358</v>
      </c>
    </row>
    <row r="207" spans="1:7" ht="15.75" thickBot="1" x14ac:dyDescent="0.3">
      <c r="A207" s="24">
        <f t="shared" si="3"/>
        <v>86000357</v>
      </c>
      <c r="B207" s="43" t="s">
        <v>78</v>
      </c>
      <c r="C207" s="36">
        <v>86000357</v>
      </c>
      <c r="D207" s="51" t="s">
        <v>302</v>
      </c>
      <c r="E207" s="37" t="s">
        <v>13</v>
      </c>
      <c r="F207" s="33" t="s">
        <v>87</v>
      </c>
      <c r="G207" s="34">
        <v>260</v>
      </c>
    </row>
    <row r="208" spans="1:7" ht="15.75" thickBot="1" x14ac:dyDescent="0.3">
      <c r="A208" s="24">
        <f t="shared" si="3"/>
        <v>6150</v>
      </c>
      <c r="B208" s="43" t="s">
        <v>78</v>
      </c>
      <c r="C208" s="36">
        <v>6150</v>
      </c>
      <c r="D208" s="51" t="s">
        <v>303</v>
      </c>
      <c r="E208" s="37" t="s">
        <v>13</v>
      </c>
      <c r="F208" s="33" t="s">
        <v>87</v>
      </c>
      <c r="G208" s="34">
        <v>260</v>
      </c>
    </row>
    <row r="209" spans="1:7" ht="15.75" thickBot="1" x14ac:dyDescent="0.3">
      <c r="A209" s="24"/>
      <c r="B209" s="52" t="s">
        <v>307</v>
      </c>
      <c r="C209" s="83">
        <v>86000144</v>
      </c>
      <c r="D209" s="84" t="s">
        <v>308</v>
      </c>
      <c r="E209" s="47" t="s">
        <v>309</v>
      </c>
      <c r="F209" s="33" t="s">
        <v>90</v>
      </c>
      <c r="G209" s="34">
        <v>217</v>
      </c>
    </row>
    <row r="210" spans="1:7" ht="15.75" thickBot="1" x14ac:dyDescent="0.3">
      <c r="A210" s="24"/>
      <c r="B210" s="52" t="s">
        <v>307</v>
      </c>
      <c r="C210" s="83">
        <v>86000152</v>
      </c>
      <c r="D210" s="84" t="s">
        <v>310</v>
      </c>
      <c r="E210" s="47" t="s">
        <v>309</v>
      </c>
      <c r="F210" s="33" t="s">
        <v>90</v>
      </c>
      <c r="G210" s="34">
        <v>646</v>
      </c>
    </row>
    <row r="211" spans="1:7" ht="15.75" thickBot="1" x14ac:dyDescent="0.3">
      <c r="A211" s="24"/>
      <c r="B211" s="52" t="s">
        <v>307</v>
      </c>
      <c r="C211" s="83">
        <v>86000160</v>
      </c>
      <c r="D211" s="84" t="s">
        <v>311</v>
      </c>
      <c r="E211" s="47" t="s">
        <v>312</v>
      </c>
      <c r="F211" s="33" t="s">
        <v>90</v>
      </c>
      <c r="G211" s="34">
        <v>390</v>
      </c>
    </row>
    <row r="212" spans="1:7" ht="15.75" thickBot="1" x14ac:dyDescent="0.3">
      <c r="A212" s="24"/>
      <c r="B212" s="52" t="s">
        <v>307</v>
      </c>
      <c r="C212" s="83">
        <v>86000195</v>
      </c>
      <c r="D212" s="84" t="s">
        <v>313</v>
      </c>
      <c r="E212" s="47" t="s">
        <v>309</v>
      </c>
      <c r="F212" s="33" t="s">
        <v>90</v>
      </c>
      <c r="G212" s="34">
        <v>679</v>
      </c>
    </row>
    <row r="213" spans="1:7" ht="15.75" thickBot="1" x14ac:dyDescent="0.3">
      <c r="A213" s="24"/>
      <c r="B213" s="52" t="s">
        <v>307</v>
      </c>
      <c r="C213" s="83">
        <v>86000209</v>
      </c>
      <c r="D213" s="84" t="s">
        <v>314</v>
      </c>
      <c r="E213" s="47" t="s">
        <v>309</v>
      </c>
      <c r="F213" s="33" t="s">
        <v>90</v>
      </c>
      <c r="G213" s="34">
        <v>373</v>
      </c>
    </row>
    <row r="214" spans="1:7" ht="15.75" thickBot="1" x14ac:dyDescent="0.3">
      <c r="A214" s="24"/>
      <c r="B214" s="52" t="s">
        <v>307</v>
      </c>
      <c r="C214" s="83">
        <v>86000314</v>
      </c>
      <c r="D214" s="84" t="s">
        <v>315</v>
      </c>
      <c r="E214" s="47" t="s">
        <v>309</v>
      </c>
      <c r="F214" s="33" t="s">
        <v>90</v>
      </c>
      <c r="G214" s="34">
        <v>434</v>
      </c>
    </row>
    <row r="215" spans="1:7" ht="15.75" thickBot="1" x14ac:dyDescent="0.3">
      <c r="A215" s="24"/>
      <c r="B215" s="52" t="s">
        <v>307</v>
      </c>
      <c r="C215" s="83">
        <v>86000322</v>
      </c>
      <c r="D215" s="84" t="s">
        <v>316</v>
      </c>
      <c r="E215" s="47" t="s">
        <v>309</v>
      </c>
      <c r="F215" s="33" t="s">
        <v>90</v>
      </c>
      <c r="G215" s="34">
        <v>353</v>
      </c>
    </row>
    <row r="216" spans="1:7" ht="15.75" thickBot="1" x14ac:dyDescent="0.3">
      <c r="A216" s="24"/>
      <c r="B216" s="52" t="s">
        <v>307</v>
      </c>
      <c r="C216" s="83">
        <v>86000462</v>
      </c>
      <c r="D216" s="84" t="s">
        <v>317</v>
      </c>
      <c r="E216" s="47" t="s">
        <v>312</v>
      </c>
      <c r="F216" s="33" t="s">
        <v>87</v>
      </c>
      <c r="G216" s="34">
        <v>390</v>
      </c>
    </row>
    <row r="217" spans="1:7" ht="15.75" thickBot="1" x14ac:dyDescent="0.3">
      <c r="A217" s="24"/>
      <c r="B217" s="52" t="s">
        <v>307</v>
      </c>
      <c r="C217" s="83">
        <v>86000470</v>
      </c>
      <c r="D217" s="84" t="s">
        <v>318</v>
      </c>
      <c r="E217" s="47" t="s">
        <v>309</v>
      </c>
      <c r="F217" s="33" t="s">
        <v>90</v>
      </c>
      <c r="G217" s="34">
        <v>559</v>
      </c>
    </row>
    <row r="218" spans="1:7" ht="15.75" thickBot="1" x14ac:dyDescent="0.3">
      <c r="A218" s="24"/>
      <c r="B218" s="52" t="s">
        <v>307</v>
      </c>
      <c r="C218" s="83">
        <v>86000535</v>
      </c>
      <c r="D218" s="84" t="s">
        <v>319</v>
      </c>
      <c r="E218" s="47" t="s">
        <v>309</v>
      </c>
      <c r="F218" s="33" t="s">
        <v>87</v>
      </c>
      <c r="G218" s="34">
        <v>722</v>
      </c>
    </row>
    <row r="219" spans="1:7" ht="15.75" thickBot="1" x14ac:dyDescent="0.3">
      <c r="A219" s="24"/>
      <c r="B219" s="52" t="s">
        <v>307</v>
      </c>
      <c r="C219" s="83">
        <v>86000560</v>
      </c>
      <c r="D219" s="84" t="s">
        <v>320</v>
      </c>
      <c r="E219" s="47" t="s">
        <v>309</v>
      </c>
      <c r="F219" s="33" t="s">
        <v>90</v>
      </c>
      <c r="G219" s="34">
        <v>578</v>
      </c>
    </row>
    <row r="220" spans="1:7" x14ac:dyDescent="0.25">
      <c r="A220" s="24"/>
      <c r="B220" s="64"/>
      <c r="C220" s="66"/>
      <c r="D220" s="67"/>
      <c r="E220" s="67"/>
      <c r="F220" s="67"/>
      <c r="G220" s="67"/>
    </row>
    <row r="221" spans="1:7" ht="15.75" thickBot="1" x14ac:dyDescent="0.3">
      <c r="A221" s="24"/>
      <c r="B221" s="44"/>
      <c r="C221" s="65"/>
      <c r="D221" s="68"/>
      <c r="E221" s="69"/>
      <c r="F221" s="69"/>
      <c r="G221" s="6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Ester Stopa de Oliveira Castro</cp:lastModifiedBy>
  <cp:lastPrinted>2024-05-27T16:44:07Z</cp:lastPrinted>
  <dcterms:created xsi:type="dcterms:W3CDTF">2022-05-30T20:03:10Z</dcterms:created>
  <dcterms:modified xsi:type="dcterms:W3CDTF">2025-02-10T13:31:58Z</dcterms:modified>
</cp:coreProperties>
</file>