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C:\Users\M454\Desktop\"/>
    </mc:Choice>
  </mc:AlternateContent>
  <xr:revisionPtr revIDLastSave="0" documentId="13_ncr:10001_{CB0A8CEF-EFDF-4A31-B78E-E3CAD0487205}" xr6:coauthVersionLast="47" xr6:coauthVersionMax="47" xr10:uidLastSave="{00000000-0000-0000-0000-000000000000}"/>
  <workbookProtection workbookAlgorithmName="SHA-512" workbookHashValue="vv07yb0Wgny71AyTE4/jRewVtyqZvNYBQSmvQLNrE6klHP8Rt0QfMa+yfOBMh1+JJFMPQnpeI4xZ0AAy5ceceQ==" workbookSaltValue="ize65WpXHNHRKol3xV+ccg=="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F15"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15" i="1" l="1"/>
  <c r="H17" i="1"/>
  <c r="H51" i="1"/>
  <c r="F37" i="1"/>
  <c r="H45" i="1"/>
  <c r="J47" i="1"/>
  <c r="H14" i="1"/>
  <c r="F12" i="1"/>
  <c r="J23" i="1"/>
  <c r="F25" i="1"/>
  <c r="J10" i="1"/>
  <c r="J30" i="1"/>
  <c r="F28" i="1"/>
  <c r="J39" i="1"/>
  <c r="H41" i="1"/>
  <c r="F43" i="1"/>
  <c r="F19" i="1"/>
  <c r="H27" i="1"/>
  <c r="J40" i="1"/>
  <c r="F42" i="1"/>
  <c r="F29" i="1"/>
  <c r="J36" i="1"/>
  <c r="F38" i="1"/>
  <c r="H48" i="1"/>
  <c r="J18" i="1"/>
  <c r="H44" i="1"/>
  <c r="J11" i="1"/>
  <c r="F46" i="1"/>
  <c r="J22" i="1"/>
  <c r="J24" i="1"/>
  <c r="J26" i="1"/>
  <c r="J20" i="1"/>
  <c r="H31" i="1"/>
  <c r="F35" i="1"/>
  <c r="J17" i="1"/>
  <c r="F17" i="1"/>
  <c r="J49" i="1" l="1"/>
  <c r="J51" i="1"/>
  <c r="F51" i="1"/>
  <c r="H11" i="1"/>
  <c r="H23" i="1"/>
  <c r="F23" i="1"/>
  <c r="J28" i="1"/>
  <c r="J14" i="1"/>
  <c r="H49" i="1"/>
  <c r="H32" i="1"/>
  <c r="J45" i="1"/>
  <c r="H19" i="1"/>
  <c r="H12" i="1"/>
  <c r="F16" i="1"/>
  <c r="F18" i="1"/>
  <c r="F14" i="1"/>
  <c r="J19" i="1"/>
  <c r="J27" i="1"/>
  <c r="F36" i="1"/>
  <c r="J41" i="1"/>
  <c r="J31" i="1"/>
  <c r="J38" i="1"/>
  <c r="H28" i="1"/>
  <c r="F27" i="1"/>
  <c r="H38" i="1"/>
  <c r="F10" i="1"/>
  <c r="F13" i="1"/>
  <c r="J21" i="1"/>
  <c r="H40" i="1"/>
  <c r="J50" i="1"/>
  <c r="J37" i="1"/>
  <c r="J35" i="1"/>
  <c r="F49" i="1"/>
  <c r="H46" i="1"/>
  <c r="H35" i="1"/>
  <c r="J13" i="1"/>
  <c r="F21" i="1"/>
  <c r="H10" i="1"/>
  <c r="H36" i="1"/>
  <c r="H29" i="1"/>
  <c r="H26" i="1"/>
  <c r="F40" i="1"/>
  <c r="H13" i="1"/>
  <c r="H50" i="1"/>
  <c r="H37" i="1"/>
  <c r="H24" i="1"/>
  <c r="F50" i="1"/>
  <c r="J16" i="1"/>
  <c r="J43" i="1"/>
  <c r="H33" i="1"/>
  <c r="F34" i="1"/>
  <c r="F45" i="1"/>
  <c r="J12" i="1"/>
  <c r="J33" i="1"/>
  <c r="F33" i="1"/>
  <c r="F26" i="1"/>
  <c r="J34" i="1"/>
  <c r="H47" i="1"/>
  <c r="H22" i="1"/>
  <c r="H16" i="1"/>
  <c r="F30" i="1"/>
  <c r="H34" i="1"/>
  <c r="H25" i="1"/>
  <c r="H20" i="1"/>
  <c r="H30" i="1"/>
  <c r="F41" i="1"/>
  <c r="H21" i="1"/>
  <c r="F47" i="1"/>
  <c r="F44" i="1"/>
  <c r="J46" i="1"/>
  <c r="H18" i="1"/>
  <c r="F24" i="1"/>
  <c r="H43" i="1"/>
  <c r="J25" i="1"/>
  <c r="F22" i="1"/>
  <c r="F48" i="1"/>
  <c r="J32" i="1"/>
  <c r="F39" i="1"/>
  <c r="J44" i="1"/>
  <c r="H39" i="1"/>
  <c r="H42" i="1"/>
  <c r="J42" i="1"/>
  <c r="F32" i="1"/>
  <c r="F11" i="1"/>
  <c r="F20" i="1"/>
  <c r="F31" i="1"/>
  <c r="J48" i="1"/>
  <c r="J29" i="1" l="1"/>
  <c r="I29" i="1"/>
  <c r="I15" i="1"/>
  <c r="J15" i="1"/>
</calcChain>
</file>

<file path=xl/sharedStrings.xml><?xml version="1.0" encoding="utf-8"?>
<sst xmlns="http://schemas.openxmlformats.org/spreadsheetml/2006/main" count="921" uniqueCount="307">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</sst>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8">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9">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11" fillId="9" borderId="11" xfId="0" applyFont="1" applyFill="1" applyBorder="1" applyAlignment="1">
      <alignment horizontal="center" vertical="center"/>
    </xf>
    <xf numFmtId="0" fontId="0" fillId="12" borderId="13" xfId="0" applyFill="1" applyBorder="1" applyAlignment="1">
      <alignment horizontal="center" vertical="center" wrapText="1"/>
    </xf>
    <xf numFmtId="0" fontId="0" fillId="12" borderId="9" xfId="0" applyFill="1" applyBorder="1" applyAlignment="1">
      <alignment horizontal="center" vertical="center" wrapText="1"/>
    </xf>
    <xf numFmtId="2" fontId="11" fillId="13" borderId="12" xfId="1" applyNumberFormat="1" applyFont="1" applyFill="1" applyBorder="1" applyAlignment="1" applyProtection="1">
      <alignment horizontal="center" vertical="center"/>
      <protection locked="0"/>
    </xf>
    <xf numFmtId="0" fontId="11" fillId="14" borderId="11" xfId="0"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2" fontId="11" fillId="14"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5"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6" borderId="7" xfId="0" applyFont="1" applyFill="1" applyBorder="1" applyAlignment="1">
      <alignment horizontal="center" vertical="center"/>
    </xf>
    <xf numFmtId="0" fontId="12" fillId="6" borderId="6" xfId="0" applyFont="1" applyFill="1" applyBorder="1" applyAlignment="1">
      <alignment vertical="center"/>
    </xf>
    <xf numFmtId="0" fontId="15" fillId="17" borderId="29" xfId="0" applyFont="1" applyFill="1" applyBorder="1" applyAlignment="1">
      <alignment horizontal="center" vertical="center"/>
    </xf>
    <xf numFmtId="0" fontId="15" fillId="17"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10" borderId="9" xfId="0" applyFont="1" applyFill="1" applyBorder="1" applyAlignment="1">
      <alignment horizontal="center" vertical="center" wrapText="1"/>
    </xf>
    <xf numFmtId="2" fontId="11" fillId="11" borderId="12" xfId="1" applyNumberFormat="1" applyFont="1" applyFill="1" applyBorder="1" applyAlignment="1">
      <alignment horizontal="center" vertical="center"/>
    </xf>
    <xf numFmtId="2" fontId="11" fillId="14" borderId="12" xfId="1" applyNumberFormat="1" applyFont="1" applyFill="1" applyBorder="1" applyAlignment="1">
      <alignment horizontal="center" vertical="center"/>
    </xf>
    <xf numFmtId="2" fontId="11" fillId="11" borderId="10" xfId="1" applyNumberFormat="1" applyFont="1" applyFill="1" applyBorder="1" applyAlignment="1">
      <alignment horizontal="center" vertical="center"/>
    </xf>
    <xf numFmtId="44" fontId="11" fillId="13"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44" fontId="11" fillId="11" borderId="26" xfId="1" applyFont="1" applyFill="1" applyBorder="1" applyAlignment="1" applyProtection="1">
      <alignment horizontal="center" vertical="center"/>
      <protection locked="0"/>
    </xf>
    <xf numFmtId="44" fontId="11" fillId="9" borderId="11" xfId="1" applyFont="1" applyFill="1" applyBorder="1" applyAlignment="1" applyProtection="1">
      <alignment horizontal="center" vertical="center"/>
      <protection locked="0"/>
    </xf>
    <xf numFmtId="44" fontId="11" fillId="11" borderId="25" xfId="1" applyFont="1" applyFill="1" applyBorder="1" applyAlignment="1" applyProtection="1">
      <alignment horizontal="center" vertical="center"/>
      <protection locked="0"/>
    </xf>
    <xf numFmtId="44" fontId="11" fillId="14" borderId="32" xfId="1" applyFont="1" applyFill="1" applyBorder="1" applyAlignment="1" applyProtection="1">
      <alignment horizontal="center" vertical="center"/>
      <protection locked="0"/>
    </xf>
    <xf numFmtId="44" fontId="11" fillId="11"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protection locked="0" hidden="0"/>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51" totalsRowShown="0" headerRowDxfId="20" dataDxfId="18" headerRowBorderDxfId="19" tableBorderDxfId="17">
  <autoFilter ref="A9:J51" xr:uid="{6E65E2FA-7912-4DD3-8186-7F7D1C1855F6}">
    <filterColumn colId="3">
      <filters>
        <filter val="Endodontia"/>
        <filter val="Prótese Dentária"/>
      </filters>
    </filterColumn>
  </autoFilter>
  <sortState xmlns:xlrd2="http://schemas.microsoft.com/office/spreadsheetml/2017/richdata2" ref="A10:J51">
    <sortCondition ref="D9:D5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Tuss]],Base!$C$1:$D$208,2,0)</calculatedColumnFormula>
    </tableColumn>
    <tableColumn id="13" xr3:uid="{D3BD2265-5B6D-4261-9E93-8E882FAD5CF6}" name="Região" dataDxfId="13" totalsRowDxfId="12">
      <calculatedColumnFormula>VLOOKUP(Contraproposta[[#This Row],[Cód. Tuss]],Base!$C$1:$F$208,4,0)</calculatedColumnFormula>
    </tableColumn>
    <tableColumn id="5" xr3:uid="{EDB2D7AD-3050-4243-B62E-3F1672BC8724}" name="Área Atuação" dataDxfId="11">
      <calculatedColumnFormula>VLOOKUP(Contraproposta[[#This Row],[Cód. Tuss]],CHOOSE({1,2},Base!$C$1:$C$208,Base!$B$1:$B$208),2,0)</calculatedColumnFormula>
    </tableColumn>
    <tableColumn id="2" xr3:uid="{B721B534-C617-430A-8D83-B979B99A7CD8}" name="Quantidade de USO" dataDxfId="10">
      <calculatedColumnFormula>VLOOKUP(Contraproposta[[#This Row],[Cód. Tuss]],Base!$C$1:$G$208,5,0)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zoomScaleNormal="100" workbookViewId="0">
      <selection activeCell="F32" sqref="F32"/>
    </sheetView>
  </sheetViews>
  <sheetFormatPr defaultRowHeight="15" x14ac:dyDescent="0.25"/>
  <cols>
    <col min="1" max="1" width="10.28515625" bestFit="1" customWidth="1"/>
    <col min="2" max="2" width="60.28515625" customWidth="1"/>
    <col min="3" max="3" width="14.42578125" style="9" bestFit="1" customWidth="1"/>
    <col min="4" max="4" width="24.85546875" style="25"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5" t="s">
        <v>0</v>
      </c>
      <c r="B1" s="85"/>
      <c r="C1" s="85"/>
      <c r="D1" s="85"/>
      <c r="E1" s="85"/>
      <c r="F1" s="85"/>
      <c r="G1" s="85"/>
      <c r="H1" s="85"/>
      <c r="I1" s="85"/>
      <c r="J1" s="85"/>
    </row>
    <row r="2" spans="1:10" x14ac:dyDescent="0.25">
      <c r="A2" s="85"/>
      <c r="B2" s="85"/>
      <c r="C2" s="85"/>
      <c r="D2" s="85"/>
      <c r="E2" s="85"/>
      <c r="F2" s="85"/>
      <c r="G2" s="85"/>
      <c r="H2" s="85"/>
      <c r="I2" s="85"/>
      <c r="J2" s="85"/>
    </row>
    <row r="3" spans="1:10" ht="15.75" thickBot="1" x14ac:dyDescent="0.3">
      <c r="A3" s="86"/>
      <c r="B3" s="86"/>
      <c r="C3" s="86"/>
      <c r="D3" s="86"/>
      <c r="E3" s="86"/>
      <c r="F3" s="86"/>
      <c r="G3" s="86"/>
      <c r="H3" s="86"/>
      <c r="I3" s="86"/>
      <c r="J3" s="86"/>
    </row>
    <row r="4" spans="1:10" ht="15" customHeight="1" x14ac:dyDescent="0.25">
      <c r="A4" s="8"/>
      <c r="B4" s="8"/>
      <c r="C4" s="8"/>
      <c r="D4" s="23"/>
      <c r="E4" s="8"/>
      <c r="F4" s="8"/>
      <c r="G4" s="8"/>
      <c r="H4" s="8"/>
      <c r="I4" s="8"/>
      <c r="J4" s="8"/>
    </row>
    <row r="5" spans="1:10" ht="15.75" customHeight="1" x14ac:dyDescent="0.25">
      <c r="A5" s="88" t="s">
        <v>95</v>
      </c>
      <c r="B5" s="88"/>
      <c r="C5" s="88"/>
      <c r="D5" s="88"/>
      <c r="E5" s="88"/>
      <c r="F5" s="88"/>
      <c r="G5" s="88"/>
      <c r="H5" s="88"/>
      <c r="I5" s="88"/>
      <c r="J5" s="88"/>
    </row>
    <row r="6" spans="1:10" ht="15" customHeight="1" x14ac:dyDescent="0.25">
      <c r="A6" s="88" t="s">
        <v>79</v>
      </c>
      <c r="B6" s="88"/>
      <c r="C6" s="88"/>
      <c r="D6" s="88"/>
      <c r="E6" s="88"/>
      <c r="F6" s="88"/>
      <c r="G6" s="88"/>
      <c r="H6" s="88"/>
      <c r="I6" s="88"/>
      <c r="J6" s="88"/>
    </row>
    <row r="7" spans="1:10" ht="15" customHeight="1" x14ac:dyDescent="0.25">
      <c r="A7" s="2"/>
      <c r="B7" s="3"/>
      <c r="C7" s="19"/>
      <c r="D7" s="2"/>
      <c r="E7" s="2"/>
      <c r="F7" s="2"/>
      <c r="G7" s="2"/>
      <c r="H7" s="2"/>
      <c r="I7" s="2"/>
      <c r="J7" s="2"/>
    </row>
    <row r="8" spans="1:10" ht="192" customHeight="1" thickBot="1" x14ac:dyDescent="0.3">
      <c r="A8" s="1"/>
      <c r="B8" s="4"/>
      <c r="C8" s="20"/>
      <c r="D8" s="1"/>
      <c r="E8" s="1"/>
      <c r="F8" s="1"/>
      <c r="G8" s="1"/>
      <c r="H8" s="1"/>
      <c r="I8" s="1"/>
      <c r="J8" s="1"/>
    </row>
    <row r="9" spans="1:10" ht="42.75" customHeight="1" thickBot="1" x14ac:dyDescent="0.3">
      <c r="A9" s="5" t="s">
        <v>98</v>
      </c>
      <c r="B9" s="6" t="s">
        <v>1</v>
      </c>
      <c r="C9" s="21" t="s">
        <v>85</v>
      </c>
      <c r="D9" s="7" t="s">
        <v>2</v>
      </c>
      <c r="E9" s="10" t="s">
        <v>3</v>
      </c>
      <c r="F9" s="78" t="s">
        <v>94</v>
      </c>
      <c r="G9" s="79" t="s">
        <v>84</v>
      </c>
      <c r="H9" s="73" t="s">
        <v>83</v>
      </c>
      <c r="I9" s="13" t="s">
        <v>82</v>
      </c>
      <c r="J9" s="14" t="s">
        <v>80</v>
      </c>
    </row>
    <row r="10" spans="1:10" hidden="1" x14ac:dyDescent="0.25">
      <c r="A10" s="72">
        <v>84000090</v>
      </c>
      <c r="B10" s="11" t="str">
        <f>VLOOKUP(Contraproposta[[#This Row],[Cód. Tuss]],Base!$C$1:$D$208,2,0)</f>
        <v>aplicação tópica de flúor</v>
      </c>
      <c r="C10" s="22" t="str">
        <f>VLOOKUP(Contraproposta[[#This Row],[Cód. Tuss]],Base!$C$1:$F$208,4,0)</f>
        <v>BOCA</v>
      </c>
      <c r="D10" s="24" t="str">
        <f>VLOOKUP(Contraproposta[[#This Row],[Cód. Tuss]],CHOOSE({1,2},Base!$C$1:$C$208,Base!$B$1:$B$208),2,0)</f>
        <v>Prevenção</v>
      </c>
      <c r="E10" s="16">
        <f>VLOOKUP(Contraproposta[[#This Row],[Cód. Tuss]],Base!$C$1:$G$208,5,0)</f>
        <v>72</v>
      </c>
      <c r="F10" s="17">
        <f>Contraproposta[[#This Row],[Quantidade de USO]]*0.3</f>
        <v>21.599999999999998</v>
      </c>
      <c r="G10" s="80" t="s">
        <v>13</v>
      </c>
      <c r="H10" s="74" t="str">
        <f>IFERROR(ROUNDUP(Contraproposta[[#This Row],[Valor Sugerido pela Clinica (R$)]]/Contraproposta[[#This Row],[Quantidade de USO]],2),"-")</f>
        <v>-</v>
      </c>
      <c r="I10" s="17" t="s">
        <v>81</v>
      </c>
      <c r="J10" s="15" t="str">
        <f>IFERROR(ROUNDUP(Contraproposta[[#This Row],[Valor Aprovado (R$)]]/Contraproposta[[#This Row],[Quantidade de USO]],2),"-")</f>
        <v>-</v>
      </c>
    </row>
    <row r="11" spans="1:10" hidden="1" x14ac:dyDescent="0.25">
      <c r="A11" s="72">
        <v>81000030</v>
      </c>
      <c r="B11" s="11" t="str">
        <f>VLOOKUP(Contraproposta[[#This Row],[Cód. Tuss]],Base!$C$1:$D$208,2,0)</f>
        <v>consulta odontológica</v>
      </c>
      <c r="C11" s="22" t="str">
        <f>VLOOKUP(Contraproposta[[#This Row],[Cód. Tuss]],Base!$C$1:$F$208,4,0)</f>
        <v>BOCA</v>
      </c>
      <c r="D11" s="24" t="str">
        <f>VLOOKUP(Contraproposta[[#This Row],[Cód. Tuss]],CHOOSE({1,2},Base!$C$1:$C$208,Base!$B$1:$B$208),2,0)</f>
        <v>Diagnóstico</v>
      </c>
      <c r="E11" s="12">
        <f>VLOOKUP(Contraproposta[[#This Row],[Cód. Tuss]],Base!$C$1:$G$208,5,0)</f>
        <v>34</v>
      </c>
      <c r="F11" s="81">
        <f>Contraproposta[[#This Row],[Quantidade de USO]]*0.3</f>
        <v>10.199999999999999</v>
      </c>
      <c r="G11" s="82" t="s">
        <v>13</v>
      </c>
      <c r="H11" s="75" t="str">
        <f>IFERROR(ROUNDUP(Contraproposta[[#This Row],[Valor Sugerido pela Clinica (R$)]]/Contraproposta[[#This Row],[Quantidade de USO]],2),"-")</f>
        <v>-</v>
      </c>
      <c r="I11" s="17" t="s">
        <v>81</v>
      </c>
      <c r="J11" s="15" t="str">
        <f>IFERROR(ROUNDUP(Contraproposta[[#This Row],[Valor Aprovado (R$)]]/Contraproposta[[#This Row],[Quantidade de USO]],2),"-")</f>
        <v>-</v>
      </c>
    </row>
    <row r="12" spans="1:10" hidden="1" x14ac:dyDescent="0.25">
      <c r="A12" s="72">
        <v>84000198</v>
      </c>
      <c r="B12" s="11" t="str">
        <f>VLOOKUP(Contraproposta[[#This Row],[Cód. Tuss]],Base!$C$1:$D$208,2,0)</f>
        <v>profilaxia: polimento coronário</v>
      </c>
      <c r="C12" s="22" t="str">
        <f>VLOOKUP(Contraproposta[[#This Row],[Cód. Tuss]],Base!$C$1:$F$208,4,0)</f>
        <v>BOCA</v>
      </c>
      <c r="D12" s="24" t="str">
        <f>VLOOKUP(Contraproposta[[#This Row],[Cód. Tuss]],CHOOSE({1,2},Base!$C$1:$C$208,Base!$B$1:$B$208),2,0)</f>
        <v>Prevenção</v>
      </c>
      <c r="E12" s="16">
        <f>VLOOKUP(Contraproposta[[#This Row],[Cód. Tuss]],Base!$C$1:$G$208,5,0)</f>
        <v>140</v>
      </c>
      <c r="F12" s="17">
        <f>Contraproposta[[#This Row],[Quantidade de USO]]*0.3</f>
        <v>42</v>
      </c>
      <c r="G12" s="82" t="s">
        <v>13</v>
      </c>
      <c r="H12" s="75" t="str">
        <f>IFERROR(ROUNDUP(Contraproposta[[#This Row],[Valor Sugerido pela Clinica (R$)]]/Contraproposta[[#This Row],[Quantidade de USO]],2),"-")</f>
        <v>-</v>
      </c>
      <c r="I12" s="17" t="s">
        <v>81</v>
      </c>
      <c r="J12" s="15" t="str">
        <f>IFERROR(ROUNDUP(Contraproposta[[#This Row],[Valor Aprovado (R$)]]/Contraproposta[[#This Row],[Quantidade de USO]],2),"-")</f>
        <v>-</v>
      </c>
    </row>
    <row r="13" spans="1:10" hidden="1" x14ac:dyDescent="0.25">
      <c r="A13" s="72">
        <v>85100196</v>
      </c>
      <c r="B13" s="11" t="str">
        <f>VLOOKUP(Contraproposta[[#This Row],[Cód. Tuss]],Base!$C$1:$D$208,2,0)</f>
        <v>restauração resina fotopolimerizável 1 face</v>
      </c>
      <c r="C13" s="22" t="str">
        <f>VLOOKUP(Contraproposta[[#This Row],[Cód. Tuss]],Base!$C$1:$F$208,4,0)</f>
        <v>FACE</v>
      </c>
      <c r="D13" s="24" t="str">
        <f>VLOOKUP(Contraproposta[[#This Row],[Cód. Tuss]],CHOOSE({1,2},Base!$C$1:$C$208,Base!$B$1:$B$208),2,0)</f>
        <v>Dentística Restauradora</v>
      </c>
      <c r="E13" s="12">
        <f>VLOOKUP(Contraproposta[[#This Row],[Cód. Tuss]],Base!$C$1:$G$208,5,0)</f>
        <v>61</v>
      </c>
      <c r="F13" s="81">
        <f>Contraproposta[[#This Row],[Quantidade de USO]]*0.3</f>
        <v>18.3</v>
      </c>
      <c r="G13" s="82" t="s">
        <v>13</v>
      </c>
      <c r="H13" s="75" t="str">
        <f>IFERROR(ROUNDUP(Contraproposta[[#This Row],[Valor Sugerido pela Clinica (R$)]]/Contraproposta[[#This Row],[Quantidade de USO]],2),"-")</f>
        <v>-</v>
      </c>
      <c r="I13" s="17"/>
      <c r="J13" s="18">
        <f>IFERROR(ROUNDUP(Contraproposta[[#This Row],[Valor Aprovado (R$)]]/Contraproposta[[#This Row],[Quantidade de USO]],2),"-")</f>
        <v>0</v>
      </c>
    </row>
    <row r="14" spans="1:10" hidden="1" x14ac:dyDescent="0.25">
      <c r="A14" s="72">
        <v>85100200</v>
      </c>
      <c r="B14" s="11" t="str">
        <f>VLOOKUP(Contraproposta[[#This Row],[Cód. Tuss]],Base!$C$1:$D$208,2,0)</f>
        <v>restauração resina fotopolimerizável 2 faces</v>
      </c>
      <c r="C14" s="22" t="str">
        <f>VLOOKUP(Contraproposta[[#This Row],[Cód. Tuss]],Base!$C$1:$F$208,4,0)</f>
        <v>FACE</v>
      </c>
      <c r="D14" s="24" t="str">
        <f>VLOOKUP(Contraproposta[[#This Row],[Cód. Tuss]],CHOOSE({1,2},Base!$C$1:$C$208,Base!$B$1:$B$208),2,0)</f>
        <v>Dentística Restauradora</v>
      </c>
      <c r="E14" s="16">
        <f>VLOOKUP(Contraproposta[[#This Row],[Cód. Tuss]],Base!$C$1:$G$208,5,0)</f>
        <v>88</v>
      </c>
      <c r="F14" s="17">
        <f>Contraproposta[[#This Row],[Quantidade de USO]]*0.3</f>
        <v>26.4</v>
      </c>
      <c r="G14" s="82" t="s">
        <v>13</v>
      </c>
      <c r="H14" s="75" t="str">
        <f>IFERROR(ROUNDUP(Contraproposta[[#This Row],[Valor Sugerido pela Clinica (R$)]]/Contraproposta[[#This Row],[Quantidade de USO]],2),"-")</f>
        <v>-</v>
      </c>
      <c r="I14" s="17"/>
      <c r="J14" s="18">
        <f>IFERROR(ROUNDUP(Contraproposta[[#This Row],[Valor Aprovado (R$)]]/Contraproposta[[#This Row],[Quantidade de USO]],2),"-")</f>
        <v>0</v>
      </c>
    </row>
    <row r="15" spans="1:10" hidden="1" x14ac:dyDescent="0.25">
      <c r="A15" s="72">
        <v>85100218</v>
      </c>
      <c r="B15" s="11" t="str">
        <f>VLOOKUP(Contraproposta[[#This Row],[Cód. Tuss]],Base!$C$1:$D$208,2,0)</f>
        <v>restauração resina fotopolimerizável 3 faces</v>
      </c>
      <c r="C15" s="22" t="str">
        <f>VLOOKUP(Contraproposta[[#This Row],[Cód. Tuss]],Base!$C$1:$F$208,4,0)</f>
        <v>FACE</v>
      </c>
      <c r="D15" s="24" t="str">
        <f>VLOOKUP(Contraproposta[[#This Row],[Cód. Tuss]],CHOOSE({1,2},Base!$C$1:$C$208,Base!$B$1:$B$208),2,0)</f>
        <v>Dentística Restauradora</v>
      </c>
      <c r="E15" s="16">
        <f>VLOOKUP(Contraproposta[[#This Row],[Cód. Tuss]],Base!$C$1:$G$208,5,0)</f>
        <v>122</v>
      </c>
      <c r="F15" s="17">
        <f>Contraproposta[[#This Row],[Quantidade de USO]]*0.3</f>
        <v>36.6</v>
      </c>
      <c r="G15" s="82" t="s">
        <v>13</v>
      </c>
      <c r="H15" s="75" t="str">
        <f>IFERROR(ROUNDUP(Contraproposta[[#This Row],[Valor Sugerido pela Clinica (R$)]]/Contraproposta[[#This Row],[Quantidade de USO]],2),"-")</f>
        <v>-</v>
      </c>
      <c r="I15" s="17">
        <f ca="1">Contraproposta[[#This Row],[Moeda Aprovada]]*Contraproposta[[#This Row],[Quantidade de USO]]</f>
        <v>0</v>
      </c>
      <c r="J15" s="18">
        <f ca="1">IFERROR(ROUNDUP(Contraproposta[[#This Row],[Valor Aprovado (R$)]]/Contraproposta[[#This Row],[Quantidade de USO]],2),"-")</f>
        <v>0</v>
      </c>
    </row>
    <row r="16" spans="1:10" hidden="1" x14ac:dyDescent="0.25">
      <c r="A16" s="72">
        <v>85100226</v>
      </c>
      <c r="B16" s="11" t="str">
        <f>VLOOKUP(Contraproposta[[#This Row],[Cód. Tuss]],Base!$C$1:$D$208,2,0)</f>
        <v>restauração resina fotopolimerizável 4 faces</v>
      </c>
      <c r="C16" s="22" t="str">
        <f>VLOOKUP(Contraproposta[[#This Row],[Cód. Tuss]],Base!$C$1:$F$208,4,0)</f>
        <v>FACE</v>
      </c>
      <c r="D16" s="24" t="str">
        <f>VLOOKUP(Contraproposta[[#This Row],[Cód. Tuss]],CHOOSE({1,2},Base!$C$1:$C$208,Base!$B$1:$B$208),2,0)</f>
        <v>Dentística Restauradora</v>
      </c>
      <c r="E16" s="12">
        <f>VLOOKUP(Contraproposta[[#This Row],[Cód. Tuss]],Base!$C$1:$G$208,5,0)</f>
        <v>122</v>
      </c>
      <c r="F16" s="81">
        <f>Contraproposta[[#This Row],[Quantidade de USO]]*0.3</f>
        <v>36.6</v>
      </c>
      <c r="G16" s="82" t="s">
        <v>13</v>
      </c>
      <c r="H16" s="75" t="str">
        <f>IFERROR(ROUNDUP(Contraproposta[[#This Row],[Valor Sugerido pela Clinica (R$)]]/Contraproposta[[#This Row],[Quantidade de USO]],2),"-")</f>
        <v>-</v>
      </c>
      <c r="I16" s="17"/>
      <c r="J16" s="18">
        <f>IFERROR(ROUNDUP(Contraproposta[[#This Row],[Valor Aprovado (R$)]]/Contraproposta[[#This Row],[Quantidade de USO]],2),"-")</f>
        <v>0</v>
      </c>
    </row>
    <row r="17" spans="1:10" ht="15" customHeight="1" x14ac:dyDescent="0.25">
      <c r="A17" s="72">
        <v>85200166</v>
      </c>
      <c r="B17" s="11" t="str">
        <f>VLOOKUP(Contraproposta[[#This Row],[Cód. Tuss]],Base!$C$1:$D$208,2,0)</f>
        <v>tratamento endodôntico unirradicular</v>
      </c>
      <c r="C17" s="22" t="str">
        <f>VLOOKUP(Contraproposta[[#This Row],[Cód. Tuss]],Base!$C$1:$F$208,4,0)</f>
        <v>DENTE</v>
      </c>
      <c r="D17" s="24" t="str">
        <f>VLOOKUP(Contraproposta[[#This Row],[Cód. Tuss]],CHOOSE({1,2},Base!$C$1:$C$208,Base!$B$1:$B$208),2,0)</f>
        <v>Endodontia</v>
      </c>
      <c r="E17" s="16">
        <f>VLOOKUP(Contraproposta[[#This Row],[Cód. Tuss]],Base!$C$1:$G$208,5,0)</f>
        <v>258</v>
      </c>
      <c r="F17" s="83">
        <f>Contraproposta[[#This Row],[Quantidade de USO]]*0.3</f>
        <v>77.399999999999991</v>
      </c>
      <c r="G17" s="82" t="s">
        <v>13</v>
      </c>
      <c r="H17" s="75" t="str">
        <f>IFERROR(ROUNDUP(Contraproposta[[#This Row],[Valor Sugerido pela Clinica (R$)]]/Contraproposta[[#This Row],[Quantidade de USO]],2),"-")</f>
        <v>-</v>
      </c>
      <c r="I17" s="17"/>
      <c r="J17" s="18">
        <f>IFERROR(ROUNDUP(Contraproposta[[#This Row],[Valor Aprovado (R$)]]/Contraproposta[[#This Row],[Quantidade de USO]],2),"-")</f>
        <v>0</v>
      </c>
    </row>
    <row r="18" spans="1:10" x14ac:dyDescent="0.25">
      <c r="A18" s="72">
        <v>85200140</v>
      </c>
      <c r="B18" s="11" t="str">
        <f>VLOOKUP(Contraproposta[[#This Row],[Cód. Tuss]],Base!$C$1:$D$208,2,0)</f>
        <v>tratamento endodôntico birradicular</v>
      </c>
      <c r="C18" s="22" t="str">
        <f>VLOOKUP(Contraproposta[[#This Row],[Cód. Tuss]],Base!$C$1:$F$208,4,0)</f>
        <v>DENTE</v>
      </c>
      <c r="D18" s="24" t="str">
        <f>VLOOKUP(Contraproposta[[#This Row],[Cód. Tuss]],CHOOSE({1,2},Base!$C$1:$C$208,Base!$B$1:$B$208),2,0)</f>
        <v>Endodontia</v>
      </c>
      <c r="E18" s="12">
        <f>VLOOKUP(Contraproposta[[#This Row],[Cód. Tuss]],Base!$C$1:$G$208,5,0)</f>
        <v>333</v>
      </c>
      <c r="F18" s="81">
        <f>Contraproposta[[#This Row],[Quantidade de USO]]*0.3</f>
        <v>99.899999999999991</v>
      </c>
      <c r="G18" s="82" t="s">
        <v>13</v>
      </c>
      <c r="H18" s="74" t="str">
        <f>IFERROR(ROUNDUP(Contraproposta[[#This Row],[Valor Sugerido pela Clinica (R$)]]/Contraproposta[[#This Row],[Quantidade de USO]],2),"-")</f>
        <v>-</v>
      </c>
      <c r="I18" s="17"/>
      <c r="J18" s="15">
        <f>IFERROR(ROUNDUP(Contraproposta[[#This Row],[Valor Aprovado (R$)]]/Contraproposta[[#This Row],[Quantidade de USO]],2),"-")</f>
        <v>0</v>
      </c>
    </row>
    <row r="19" spans="1:10" x14ac:dyDescent="0.25">
      <c r="A19" s="72">
        <v>85200158</v>
      </c>
      <c r="B19" s="11" t="str">
        <f>VLOOKUP(Contraproposta[[#This Row],[Cód. Tuss]],Base!$C$1:$D$208,2,0)</f>
        <v>tratamento endodôntico multirradicular</v>
      </c>
      <c r="C19" s="22" t="str">
        <f>VLOOKUP(Contraproposta[[#This Row],[Cód. Tuss]],Base!$C$1:$F$208,4,0)</f>
        <v>DENTE</v>
      </c>
      <c r="D19" s="24" t="str">
        <f>VLOOKUP(Contraproposta[[#This Row],[Cód. Tuss]],CHOOSE({1,2},Base!$C$1:$C$208,Base!$B$1:$B$208),2,0)</f>
        <v>Endodontia</v>
      </c>
      <c r="E19" s="16">
        <f>VLOOKUP(Contraproposta[[#This Row],[Cód. Tuss]],Base!$C$1:$G$208,5,0)</f>
        <v>533</v>
      </c>
      <c r="F19" s="17">
        <f>Contraproposta[[#This Row],[Quantidade de USO]]*0.3</f>
        <v>159.9</v>
      </c>
      <c r="G19" s="82" t="s">
        <v>13</v>
      </c>
      <c r="H19" s="75" t="str">
        <f>IFERROR(ROUNDUP(Contraproposta[[#This Row],[Valor Sugerido pela Clinica (R$)]]/Contraproposta[[#This Row],[Quantidade de USO]],2),"-")</f>
        <v>-</v>
      </c>
      <c r="I19" s="17"/>
      <c r="J19" s="18">
        <f>IFERROR(ROUNDUP(Contraproposta[[#This Row],[Valor Aprovado (R$)]]/Contraproposta[[#This Row],[Quantidade de USO]],2),"-")</f>
        <v>0</v>
      </c>
    </row>
    <row r="20" spans="1:10" x14ac:dyDescent="0.25">
      <c r="A20" s="72">
        <v>85200115</v>
      </c>
      <c r="B20" s="11" t="str">
        <f>VLOOKUP(Contraproposta[[#This Row],[Cód. Tuss]],Base!$C$1:$D$208,2,0)</f>
        <v>retratamento endodôntico unirradicular</v>
      </c>
      <c r="C20" s="22" t="str">
        <f>VLOOKUP(Contraproposta[[#This Row],[Cód. Tuss]],Base!$C$1:$F$208,4,0)</f>
        <v>DENTE</v>
      </c>
      <c r="D20" s="24" t="str">
        <f>VLOOKUP(Contraproposta[[#This Row],[Cód. Tuss]],CHOOSE({1,2},Base!$C$1:$C$208,Base!$B$1:$B$208),2,0)</f>
        <v>Endodontia</v>
      </c>
      <c r="E20" s="12">
        <f>VLOOKUP(Contraproposta[[#This Row],[Cód. Tuss]],Base!$C$1:$G$208,5,0)</f>
        <v>385</v>
      </c>
      <c r="F20" s="81">
        <f>Contraproposta[[#This Row],[Quantidade de USO]]*0.3</f>
        <v>115.5</v>
      </c>
      <c r="G20" s="82" t="s">
        <v>13</v>
      </c>
      <c r="H20" s="74" t="str">
        <f>IFERROR(ROUNDUP(Contraproposta[[#This Row],[Valor Sugerido pela Clinica (R$)]]/Contraproposta[[#This Row],[Quantidade de USO]],2),"-")</f>
        <v>-</v>
      </c>
      <c r="I20" s="17"/>
      <c r="J20" s="15">
        <f>IFERROR(ROUNDUP(Contraproposta[[#This Row],[Valor Aprovado (R$)]]/Contraproposta[[#This Row],[Quantidade de USO]],2),"-")</f>
        <v>0</v>
      </c>
    </row>
    <row r="21" spans="1:10" x14ac:dyDescent="0.25">
      <c r="A21" s="72">
        <v>85200093</v>
      </c>
      <c r="B21" s="11" t="str">
        <f>VLOOKUP(Contraproposta[[#This Row],[Cód. Tuss]],Base!$C$1:$D$208,2,0)</f>
        <v>retratamento endodôntico birradicular</v>
      </c>
      <c r="C21" s="22" t="str">
        <f>VLOOKUP(Contraproposta[[#This Row],[Cód. Tuss]],Base!$C$1:$F$208,4,0)</f>
        <v>DENTE</v>
      </c>
      <c r="D21" s="24" t="str">
        <f>VLOOKUP(Contraproposta[[#This Row],[Cód. Tuss]],CHOOSE({1,2},Base!$C$1:$C$208,Base!$B$1:$B$208),2,0)</f>
        <v>Endodontia</v>
      </c>
      <c r="E21" s="16">
        <f>VLOOKUP(Contraproposta[[#This Row],[Cód. Tuss]],Base!$C$1:$G$208,5,0)</f>
        <v>560</v>
      </c>
      <c r="F21" s="17">
        <f>Contraproposta[[#This Row],[Quantidade de USO]]*0.3</f>
        <v>168</v>
      </c>
      <c r="G21" s="82" t="s">
        <v>13</v>
      </c>
      <c r="H21" s="75" t="str">
        <f>IFERROR(ROUNDUP(Contraproposta[[#This Row],[Valor Sugerido pela Clinica (R$)]]/Contraproposta[[#This Row],[Quantidade de USO]],2),"-")</f>
        <v>-</v>
      </c>
      <c r="I21" s="17"/>
      <c r="J21" s="18">
        <f>IFERROR(ROUNDUP(Contraproposta[[#This Row],[Valor Aprovado (R$)]]/Contraproposta[[#This Row],[Quantidade de USO]],2),"-")</f>
        <v>0</v>
      </c>
    </row>
    <row r="22" spans="1:10" x14ac:dyDescent="0.25">
      <c r="A22" s="72">
        <v>85200107</v>
      </c>
      <c r="B22" s="11" t="str">
        <f>VLOOKUP(Contraproposta[[#This Row],[Cód. Tuss]],Base!$C$1:$D$208,2,0)</f>
        <v>retratamento endodôntico multirradicular</v>
      </c>
      <c r="C22" s="22" t="str">
        <f>VLOOKUP(Contraproposta[[#This Row],[Cód. Tuss]],Base!$C$1:$F$208,4,0)</f>
        <v>DENTE</v>
      </c>
      <c r="D22" s="24" t="str">
        <f>VLOOKUP(Contraproposta[[#This Row],[Cód. Tuss]],CHOOSE({1,2},Base!$C$1:$C$208,Base!$B$1:$B$208),2,0)</f>
        <v>Endodontia</v>
      </c>
      <c r="E22" s="12">
        <f>VLOOKUP(Contraproposta[[#This Row],[Cód. Tuss]],Base!$C$1:$G$208,5,0)</f>
        <v>844</v>
      </c>
      <c r="F22" s="81">
        <f>Contraproposta[[#This Row],[Quantidade de USO]]*0.3</f>
        <v>253.2</v>
      </c>
      <c r="G22" s="82" t="s">
        <v>13</v>
      </c>
      <c r="H22" s="74" t="str">
        <f>IFERROR(ROUNDUP(Contraproposta[[#This Row],[Valor Sugerido pela Clinica (R$)]]/Contraproposta[[#This Row],[Quantidade de USO]],2),"-")</f>
        <v>-</v>
      </c>
      <c r="I22" s="17"/>
      <c r="J22" s="15">
        <f>IFERROR(ROUNDUP(Contraproposta[[#This Row],[Valor Aprovado (R$)]]/Contraproposta[[#This Row],[Quantidade de USO]],2),"-")</f>
        <v>0</v>
      </c>
    </row>
    <row r="23" spans="1:10" hidden="1" x14ac:dyDescent="0.25">
      <c r="A23" s="72">
        <v>84000074</v>
      </c>
      <c r="B23" s="11" t="str">
        <f>VLOOKUP(Contraproposta[[#This Row],[Cód. Tuss]],Base!$C$1:$D$208,2,0)</f>
        <v>aplicação de selante de fóssulas e fissuras</v>
      </c>
      <c r="C23" s="22" t="str">
        <f>VLOOKUP(Contraproposta[[#This Row],[Cód. Tuss]],Base!$C$1:$F$208,4,0)</f>
        <v>DENTE</v>
      </c>
      <c r="D23" s="24" t="str">
        <f>VLOOKUP(Contraproposta[[#This Row],[Cód. Tuss]],CHOOSE({1,2},Base!$C$1:$C$208,Base!$B$1:$B$208),2,0)</f>
        <v>Odontopediatria</v>
      </c>
      <c r="E23" s="16">
        <f>VLOOKUP(Contraproposta[[#This Row],[Cód. Tuss]],Base!$C$1:$G$208,5,0)</f>
        <v>49</v>
      </c>
      <c r="F23" s="17">
        <f>Contraproposta[[#This Row],[Quantidade de USO]]*0.3</f>
        <v>14.7</v>
      </c>
      <c r="G23" s="82" t="s">
        <v>13</v>
      </c>
      <c r="H23" s="75" t="str">
        <f>IFERROR(ROUNDUP(Contraproposta[[#This Row],[Valor Sugerido pela Clinica (R$)]]/Contraproposta[[#This Row],[Quantidade de USO]],2),"-")</f>
        <v>-</v>
      </c>
      <c r="I23" s="17" t="s">
        <v>81</v>
      </c>
      <c r="J23" s="18" t="str">
        <f>IFERROR(ROUNDUP(Contraproposta[[#This Row],[Valor Aprovado (R$)]]/Contraproposta[[#This Row],[Quantidade de USO]],2),"-")</f>
        <v>-</v>
      </c>
    </row>
    <row r="24" spans="1:10" hidden="1" x14ac:dyDescent="0.25">
      <c r="A24" s="72">
        <v>83000151</v>
      </c>
      <c r="B24" s="11" t="str">
        <f>VLOOKUP(Contraproposta[[#This Row],[Cód. Tuss]],Base!$C$1:$D$208,2,0)</f>
        <v>tratamento endodôntico em decíduos</v>
      </c>
      <c r="C24" s="22" t="str">
        <f>VLOOKUP(Contraproposta[[#This Row],[Cód. Tuss]],Base!$C$1:$F$208,4,0)</f>
        <v>DENTE</v>
      </c>
      <c r="D24" s="24" t="str">
        <f>VLOOKUP(Contraproposta[[#This Row],[Cód. Tuss]],CHOOSE({1,2},Base!$C$1:$C$208,Base!$B$1:$B$208),2,0)</f>
        <v>Odontopediatria</v>
      </c>
      <c r="E24" s="12">
        <f>VLOOKUP(Contraproposta[[#This Row],[Cód. Tuss]],Base!$C$1:$G$208,5,0)</f>
        <v>212</v>
      </c>
      <c r="F24" s="81">
        <f>Contraproposta[[#This Row],[Quantidade de USO]]*0.3</f>
        <v>63.599999999999994</v>
      </c>
      <c r="G24" s="82" t="s">
        <v>13</v>
      </c>
      <c r="H24" s="74" t="str">
        <f>IFERROR(ROUNDUP(Contraproposta[[#This Row],[Valor Sugerido pela Clinica (R$)]]/Contraproposta[[#This Row],[Quantidade de USO]],2),"-")</f>
        <v>-</v>
      </c>
      <c r="I24" s="17" t="s">
        <v>81</v>
      </c>
      <c r="J24" s="15" t="str">
        <f>IFERROR(ROUNDUP(Contraproposta[[#This Row],[Valor Aprovado (R$)]]/Contraproposta[[#This Row],[Quantidade de USO]],2),"-")</f>
        <v>-</v>
      </c>
    </row>
    <row r="25" spans="1:10" hidden="1" x14ac:dyDescent="0.25">
      <c r="A25" s="72">
        <v>83000089</v>
      </c>
      <c r="B25" s="11" t="str">
        <f>VLOOKUP(Contraproposta[[#This Row],[Cód. Tuss]],Base!$C$1:$D$208,2,0)</f>
        <v>exodontia simples de decíduos</v>
      </c>
      <c r="C25" s="22" t="str">
        <f>VLOOKUP(Contraproposta[[#This Row],[Cód. Tuss]],Base!$C$1:$F$208,4,0)</f>
        <v>DENTE</v>
      </c>
      <c r="D25" s="24" t="str">
        <f>VLOOKUP(Contraproposta[[#This Row],[Cód. Tuss]],CHOOSE({1,2},Base!$C$1:$C$208,Base!$B$1:$B$208),2,0)</f>
        <v>Odontopediatria</v>
      </c>
      <c r="E25" s="16">
        <f>VLOOKUP(Contraproposta[[#This Row],[Cód. Tuss]],Base!$C$1:$G$208,5,0)</f>
        <v>73</v>
      </c>
      <c r="F25" s="17">
        <f>Contraproposta[[#This Row],[Quantidade de USO]]*0.3</f>
        <v>21.9</v>
      </c>
      <c r="G25" s="82" t="s">
        <v>13</v>
      </c>
      <c r="H25" s="75" t="str">
        <f>IFERROR(ROUNDUP(Contraproposta[[#This Row],[Valor Sugerido pela Clinica (R$)]]/Contraproposta[[#This Row],[Quantidade de USO]],2),"-")</f>
        <v>-</v>
      </c>
      <c r="I25" s="17" t="s">
        <v>81</v>
      </c>
      <c r="J25" s="18" t="str">
        <f>IFERROR(ROUNDUP(Contraproposta[[#This Row],[Valor Aprovado (R$)]]/Contraproposta[[#This Row],[Quantidade de USO]],2),"-")</f>
        <v>-</v>
      </c>
    </row>
    <row r="26" spans="1:10" hidden="1" x14ac:dyDescent="0.25">
      <c r="A26" s="72">
        <v>83000020</v>
      </c>
      <c r="B26" s="11" t="str">
        <f>VLOOKUP(Contraproposta[[#This Row],[Cód. Tuss]],Base!$C$1:$D$208,2,0)</f>
        <v>coroa de acetato em dente decíduo</v>
      </c>
      <c r="C26" s="22" t="str">
        <f>VLOOKUP(Contraproposta[[#This Row],[Cód. Tuss]],Base!$C$1:$F$208,4,0)</f>
        <v>DENTE</v>
      </c>
      <c r="D26" s="24" t="str">
        <f>VLOOKUP(Contraproposta[[#This Row],[Cód. Tuss]],CHOOSE({1,2},Base!$C$1:$C$208,Base!$B$1:$B$208),2,0)</f>
        <v>Odontopediatria</v>
      </c>
      <c r="E26" s="12">
        <f>VLOOKUP(Contraproposta[[#This Row],[Cód. Tuss]],Base!$C$1:$G$208,5,0)</f>
        <v>168</v>
      </c>
      <c r="F26" s="81">
        <f>Contraproposta[[#This Row],[Quantidade de USO]]*0.3</f>
        <v>50.4</v>
      </c>
      <c r="G26" s="82" t="s">
        <v>13</v>
      </c>
      <c r="H26" s="74" t="str">
        <f>IFERROR(ROUNDUP(Contraproposta[[#This Row],[Valor Sugerido pela Clinica (R$)]]/Contraproposta[[#This Row],[Quantidade de USO]],2),"-")</f>
        <v>-</v>
      </c>
      <c r="I26" s="17" t="s">
        <v>81</v>
      </c>
      <c r="J26" s="15" t="str">
        <f>IFERROR(ROUNDUP(Contraproposta[[#This Row],[Valor Aprovado (R$)]]/Contraproposta[[#This Row],[Quantidade de USO]],2),"-")</f>
        <v>-</v>
      </c>
    </row>
    <row r="27" spans="1:10" hidden="1" x14ac:dyDescent="0.25">
      <c r="A27" s="72">
        <v>87000040</v>
      </c>
      <c r="B27" s="11" t="str">
        <f>VLOOKUP(Contraproposta[[#This Row],[Cód. Tuss]],Base!$C$1:$D$208,2,0)</f>
        <v>coroa de acetato em dente permanente</v>
      </c>
      <c r="C27" s="22" t="str">
        <f>VLOOKUP(Contraproposta[[#This Row],[Cód. Tuss]],Base!$C$1:$F$208,4,0)</f>
        <v>DENTE</v>
      </c>
      <c r="D27" s="24" t="str">
        <f>VLOOKUP(Contraproposta[[#This Row],[Cód. Tuss]],CHOOSE({1,2},Base!$C$1:$C$208,Base!$B$1:$B$208),2,0)</f>
        <v>Odontopediatria</v>
      </c>
      <c r="E27" s="16">
        <f>VLOOKUP(Contraproposta[[#This Row],[Cód. Tuss]],Base!$C$1:$G$208,5,0)</f>
        <v>170</v>
      </c>
      <c r="F27" s="17">
        <f>Contraproposta[[#This Row],[Quantidade de USO]]*0.3</f>
        <v>51</v>
      </c>
      <c r="G27" s="82" t="s">
        <v>13</v>
      </c>
      <c r="H27" s="75" t="str">
        <f>IFERROR(ROUNDUP(Contraproposta[[#This Row],[Valor Sugerido pela Clinica (R$)]]/Contraproposta[[#This Row],[Quantidade de USO]],2),"-")</f>
        <v>-</v>
      </c>
      <c r="I27" s="17" t="s">
        <v>81</v>
      </c>
      <c r="J27" s="18" t="str">
        <f>IFERROR(ROUNDUP(Contraproposta[[#This Row],[Valor Aprovado (R$)]]/Contraproposta[[#This Row],[Quantidade de USO]],2),"-")</f>
        <v>-</v>
      </c>
    </row>
    <row r="28" spans="1:10" hidden="1" x14ac:dyDescent="0.25">
      <c r="A28" s="72">
        <v>81000014</v>
      </c>
      <c r="B28" s="11" t="str">
        <f>VLOOKUP(Contraproposta[[#This Row],[Cód. Tuss]],Base!$C$1:$D$208,2,0)</f>
        <v>condicionamento em odontologia</v>
      </c>
      <c r="C28" s="22" t="str">
        <f>VLOOKUP(Contraproposta[[#This Row],[Cód. Tuss]],Base!$C$1:$F$208,4,0)</f>
        <v>BOCA</v>
      </c>
      <c r="D28" s="24" t="str">
        <f>VLOOKUP(Contraproposta[[#This Row],[Cód. Tuss]],CHOOSE({1,2},Base!$C$1:$C$208,Base!$B$1:$B$208),2,0)</f>
        <v>Odontopediatria</v>
      </c>
      <c r="E28" s="12">
        <f>VLOOKUP(Contraproposta[[#This Row],[Cód. Tuss]],Base!$C$1:$G$208,5,0)</f>
        <v>70</v>
      </c>
      <c r="F28" s="81">
        <f>Contraproposta[[#This Row],[Quantidade de USO]]*0.3</f>
        <v>21</v>
      </c>
      <c r="G28" s="82" t="s">
        <v>13</v>
      </c>
      <c r="H28" s="74" t="str">
        <f>IFERROR(ROUNDUP(Contraproposta[[#This Row],[Valor Sugerido pela Clinica (R$)]]/Contraproposta[[#This Row],[Quantidade de USO]],2),"-")</f>
        <v>-</v>
      </c>
      <c r="I28" s="17" t="s">
        <v>81</v>
      </c>
      <c r="J28" s="15" t="str">
        <f>IFERROR(ROUNDUP(Contraproposta[[#This Row],[Valor Aprovado (R$)]]/Contraproposta[[#This Row],[Quantidade de USO]],2),"-")</f>
        <v>-</v>
      </c>
    </row>
    <row r="29" spans="1:10" hidden="1" x14ac:dyDescent="0.25">
      <c r="A29" s="72">
        <v>85300047</v>
      </c>
      <c r="B29" s="11" t="str">
        <f>VLOOKUP(Contraproposta[[#This Row],[Cód. Tuss]],Base!$C$1:$D$208,2,0)</f>
        <v>raspagem supra-gengival</v>
      </c>
      <c r="C29" s="22" t="str">
        <f>VLOOKUP(Contraproposta[[#This Row],[Cód. Tuss]],Base!$C$1:$F$208,4,0)</f>
        <v>BOCA</v>
      </c>
      <c r="D29" s="24" t="str">
        <f>VLOOKUP(Contraproposta[[#This Row],[Cód. Tuss]],CHOOSE({1,2},Base!$C$1:$C$208,Base!$B$1:$B$208),2,0)</f>
        <v>Periodontia</v>
      </c>
      <c r="E29" s="12">
        <f>VLOOKUP(Contraproposta[[#This Row],[Cód. Tuss]],Base!$C$1:$G$208,5,0)</f>
        <v>144</v>
      </c>
      <c r="F29" s="81">
        <f>Contraproposta[[#This Row],[Quantidade de USO]]*0.3</f>
        <v>43.199999999999996</v>
      </c>
      <c r="G29" s="82" t="s">
        <v>13</v>
      </c>
      <c r="H29" s="74" t="str">
        <f>IFERROR(ROUNDUP(Contraproposta[[#This Row],[Valor Sugerido pela Clinica (R$)]]/Contraproposta[[#This Row],[Quantidade de USO]],2),"-")</f>
        <v>-</v>
      </c>
      <c r="I29" s="77">
        <f ca="1">Contraproposta[[#This Row],[Moeda Aprovada]]*Contraproposta[[#This Row],[Quantidade de USO]]</f>
        <v>0</v>
      </c>
      <c r="J29" s="15">
        <f ca="1">IFERROR(ROUNDUP(Contraproposta[[#This Row],[Valor Aprovado (R$)]]/Contraproposta[[#This Row],[Quantidade de USO]],2),"-")</f>
        <v>0</v>
      </c>
    </row>
    <row r="30" spans="1:10" hidden="1" x14ac:dyDescent="0.25">
      <c r="A30" s="72">
        <v>85300039</v>
      </c>
      <c r="B30" s="11" t="str">
        <f>VLOOKUP(Contraproposta[[#This Row],[Cód. Tuss]],Base!$C$1:$D$208,2,0)</f>
        <v>raspagem sub-gengival/alisamento radicular</v>
      </c>
      <c r="C30" s="22" t="str">
        <f>VLOOKUP(Contraproposta[[#This Row],[Cód. Tuss]],Base!$C$1:$F$208,4,0)</f>
        <v>HEMIARCADA</v>
      </c>
      <c r="D30" s="24" t="str">
        <f>VLOOKUP(Contraproposta[[#This Row],[Cód. Tuss]],CHOOSE({1,2},Base!$C$1:$C$208,Base!$B$1:$B$208),2,0)</f>
        <v>Periodontia</v>
      </c>
      <c r="E30" s="16">
        <f>VLOOKUP(Contraproposta[[#This Row],[Cód. Tuss]],Base!$C$1:$G$208,5,0)</f>
        <v>44</v>
      </c>
      <c r="F30" s="17">
        <f>Contraproposta[[#This Row],[Quantidade de USO]]*0.3</f>
        <v>13.2</v>
      </c>
      <c r="G30" s="82" t="s">
        <v>13</v>
      </c>
      <c r="H30" s="75" t="str">
        <f>IFERROR(ROUNDUP(Contraproposta[[#This Row],[Valor Sugerido pela Clinica (R$)]]/Contraproposta[[#This Row],[Quantidade de USO]],2),"-")</f>
        <v>-</v>
      </c>
      <c r="I30" s="17" t="s">
        <v>81</v>
      </c>
      <c r="J30" s="18" t="str">
        <f>IFERROR(ROUNDUP(Contraproposta[[#This Row],[Valor Aprovado (R$)]]/Contraproposta[[#This Row],[Quantidade de USO]],2),"-")</f>
        <v>-</v>
      </c>
    </row>
    <row r="31" spans="1:10" hidden="1" x14ac:dyDescent="0.25">
      <c r="A31" s="72">
        <v>82000921</v>
      </c>
      <c r="B31" s="11" t="str">
        <f>VLOOKUP(Contraproposta[[#This Row],[Cód. Tuss]],Base!$C$1:$D$208,2,0)</f>
        <v>gengivectomia</v>
      </c>
      <c r="C31" s="22" t="str">
        <f>VLOOKUP(Contraproposta[[#This Row],[Cód. Tuss]],Base!$C$1:$F$208,4,0)</f>
        <v>SEGMENTO</v>
      </c>
      <c r="D31" s="24" t="str">
        <f>VLOOKUP(Contraproposta[[#This Row],[Cód. Tuss]],CHOOSE({1,2},Base!$C$1:$C$208,Base!$B$1:$B$208),2,0)</f>
        <v>Periodontia</v>
      </c>
      <c r="E31" s="12">
        <f>VLOOKUP(Contraproposta[[#This Row],[Cód. Tuss]],Base!$C$1:$G$208,5,0)</f>
        <v>144</v>
      </c>
      <c r="F31" s="81">
        <f>Contraproposta[[#This Row],[Quantidade de USO]]*0.3</f>
        <v>43.199999999999996</v>
      </c>
      <c r="G31" s="82" t="s">
        <v>13</v>
      </c>
      <c r="H31" s="74" t="str">
        <f>IFERROR(ROUNDUP(Contraproposta[[#This Row],[Valor Sugerido pela Clinica (R$)]]/Contraproposta[[#This Row],[Quantidade de USO]],2),"-")</f>
        <v>-</v>
      </c>
      <c r="I31" s="17" t="s">
        <v>81</v>
      </c>
      <c r="J31" s="15" t="str">
        <f>IFERROR(ROUNDUP(Contraproposta[[#This Row],[Valor Aprovado (R$)]]/Contraproposta[[#This Row],[Quantidade de USO]],2),"-")</f>
        <v>-</v>
      </c>
    </row>
    <row r="32" spans="1:10" hidden="1" x14ac:dyDescent="0.25">
      <c r="A32" s="72">
        <v>82000948</v>
      </c>
      <c r="B32" s="11" t="str">
        <f>VLOOKUP(Contraproposta[[#This Row],[Cód. Tuss]],Base!$C$1:$D$208,2,0)</f>
        <v>gengivoplastia</v>
      </c>
      <c r="C32" s="22" t="str">
        <f>VLOOKUP(Contraproposta[[#This Row],[Cód. Tuss]],Base!$C$1:$F$208,4,0)</f>
        <v>SEGMENTO</v>
      </c>
      <c r="D32" s="24" t="str">
        <f>VLOOKUP(Contraproposta[[#This Row],[Cód. Tuss]],CHOOSE({1,2},Base!$C$1:$C$208,Base!$B$1:$B$208),2,0)</f>
        <v>Periodontia</v>
      </c>
      <c r="E32" s="16">
        <f>VLOOKUP(Contraproposta[[#This Row],[Cód. Tuss]],Base!$C$1:$G$208,5,0)</f>
        <v>144</v>
      </c>
      <c r="F32" s="17">
        <f>Contraproposta[[#This Row],[Quantidade de USO]]*0.3</f>
        <v>43.199999999999996</v>
      </c>
      <c r="G32" s="82" t="s">
        <v>13</v>
      </c>
      <c r="H32" s="75" t="str">
        <f>IFERROR(ROUNDUP(Contraproposta[[#This Row],[Valor Sugerido pela Clinica (R$)]]/Contraproposta[[#This Row],[Quantidade de USO]],2),"-")</f>
        <v>-</v>
      </c>
      <c r="I32" s="17" t="s">
        <v>81</v>
      </c>
      <c r="J32" s="18" t="str">
        <f>IFERROR(ROUNDUP(Contraproposta[[#This Row],[Valor Aprovado (R$)]]/Contraproposta[[#This Row],[Quantidade de USO]],2),"-")</f>
        <v>-</v>
      </c>
    </row>
    <row r="33" spans="1:10" hidden="1" x14ac:dyDescent="0.25">
      <c r="A33" s="72">
        <v>82000212</v>
      </c>
      <c r="B33" s="11" t="str">
        <f>VLOOKUP(Contraproposta[[#This Row],[Cód. Tuss]],Base!$C$1:$D$208,2,0)</f>
        <v>aumento de coroa clínica</v>
      </c>
      <c r="C33" s="22" t="str">
        <f>VLOOKUP(Contraproposta[[#This Row],[Cód. Tuss]],Base!$C$1:$F$208,4,0)</f>
        <v>DENTE</v>
      </c>
      <c r="D33" s="24" t="str">
        <f>VLOOKUP(Contraproposta[[#This Row],[Cód. Tuss]],CHOOSE({1,2},Base!$C$1:$C$208,Base!$B$1:$B$208),2,0)</f>
        <v>Periodontia</v>
      </c>
      <c r="E33" s="12">
        <f>VLOOKUP(Contraproposta[[#This Row],[Cód. Tuss]],Base!$C$1:$G$208,5,0)</f>
        <v>181</v>
      </c>
      <c r="F33" s="81">
        <f>Contraproposta[[#This Row],[Quantidade de USO]]*0.3</f>
        <v>54.3</v>
      </c>
      <c r="G33" s="82" t="s">
        <v>13</v>
      </c>
      <c r="H33" s="74" t="str">
        <f>IFERROR(ROUNDUP(Contraproposta[[#This Row],[Valor Sugerido pela Clinica (R$)]]/Contraproposta[[#This Row],[Quantidade de USO]],2),"-")</f>
        <v>-</v>
      </c>
      <c r="I33" s="17" t="s">
        <v>81</v>
      </c>
      <c r="J33" s="15" t="str">
        <f>IFERROR(ROUNDUP(Contraproposta[[#This Row],[Valor Aprovado (R$)]]/Contraproposta[[#This Row],[Quantidade de USO]],2),"-")</f>
        <v>-</v>
      </c>
    </row>
    <row r="34" spans="1:10" hidden="1" x14ac:dyDescent="0.25">
      <c r="A34" s="72">
        <v>82000417</v>
      </c>
      <c r="B34" s="11" t="str">
        <f>VLOOKUP(Contraproposta[[#This Row],[Cód. Tuss]],Base!$C$1:$D$208,2,0)</f>
        <v>cirurgia periodontal a retalho</v>
      </c>
      <c r="C34" s="22" t="str">
        <f>VLOOKUP(Contraproposta[[#This Row],[Cód. Tuss]],Base!$C$1:$F$208,4,0)</f>
        <v>SEGMENTO</v>
      </c>
      <c r="D34" s="24" t="str">
        <f>VLOOKUP(Contraproposta[[#This Row],[Cód. Tuss]],CHOOSE({1,2},Base!$C$1:$C$208,Base!$B$1:$B$208),2,0)</f>
        <v>Periodontia</v>
      </c>
      <c r="E34" s="16">
        <f>VLOOKUP(Contraproposta[[#This Row],[Cód. Tuss]],Base!$C$1:$G$208,5,0)</f>
        <v>198</v>
      </c>
      <c r="F34" s="17">
        <f>Contraproposta[[#This Row],[Quantidade de USO]]*0.3</f>
        <v>59.4</v>
      </c>
      <c r="G34" s="82" t="s">
        <v>13</v>
      </c>
      <c r="H34" s="75" t="str">
        <f>IFERROR(ROUNDUP(Contraproposta[[#This Row],[Valor Sugerido pela Clinica (R$)]]/Contraproposta[[#This Row],[Quantidade de USO]],2),"-")</f>
        <v>-</v>
      </c>
      <c r="I34" s="17" t="s">
        <v>81</v>
      </c>
      <c r="J34" s="18" t="str">
        <f>IFERROR(ROUNDUP(Contraproposta[[#This Row],[Valor Aprovado (R$)]]/Contraproposta[[#This Row],[Quantidade de USO]],2),"-")</f>
        <v>-</v>
      </c>
    </row>
    <row r="35" spans="1:10" hidden="1" x14ac:dyDescent="0.25">
      <c r="A35" s="72">
        <v>82000905</v>
      </c>
      <c r="B35" s="11" t="str">
        <f>VLOOKUP(Contraproposta[[#This Row],[Cód. Tuss]],Base!$C$1:$D$208,2,0)</f>
        <v>frenulotomia labial</v>
      </c>
      <c r="C35" s="22" t="str">
        <f>VLOOKUP(Contraproposta[[#This Row],[Cód. Tuss]],Base!$C$1:$F$208,4,0)</f>
        <v>BOCA</v>
      </c>
      <c r="D35" s="24" t="str">
        <f>VLOOKUP(Contraproposta[[#This Row],[Cód. Tuss]],CHOOSE({1,2},Base!$C$1:$C$208,Base!$B$1:$B$208),2,0)</f>
        <v>Cirurgia e Traumatologia Buco-Maxilo-Facial</v>
      </c>
      <c r="E35" s="12">
        <f>VLOOKUP(Contraproposta[[#This Row],[Cód. Tuss]],Base!$C$1:$G$208,5,0)</f>
        <v>212</v>
      </c>
      <c r="F35" s="81">
        <f>Contraproposta[[#This Row],[Quantidade de USO]]*0.3</f>
        <v>63.599999999999994</v>
      </c>
      <c r="G35" s="82" t="s">
        <v>13</v>
      </c>
      <c r="H35" s="74" t="str">
        <f>IFERROR(ROUNDUP(Contraproposta[[#This Row],[Valor Sugerido pela Clinica (R$)]]/Contraproposta[[#This Row],[Quantidade de USO]],2),"-")</f>
        <v>-</v>
      </c>
      <c r="I35" s="17" t="s">
        <v>81</v>
      </c>
      <c r="J35" s="15" t="str">
        <f>IFERROR(ROUNDUP(Contraproposta[[#This Row],[Valor Aprovado (R$)]]/Contraproposta[[#This Row],[Quantidade de USO]],2),"-")</f>
        <v>-</v>
      </c>
    </row>
    <row r="36" spans="1:10" hidden="1" x14ac:dyDescent="0.25">
      <c r="A36" s="72">
        <v>82000913</v>
      </c>
      <c r="B36" s="11" t="str">
        <f>VLOOKUP(Contraproposta[[#This Row],[Cód. Tuss]],Base!$C$1:$D$208,2,0)</f>
        <v>frenulotomia lingual</v>
      </c>
      <c r="C36" s="22" t="str">
        <f>VLOOKUP(Contraproposta[[#This Row],[Cód. Tuss]],Base!$C$1:$F$208,4,0)</f>
        <v>BOCA</v>
      </c>
      <c r="D36" s="24" t="str">
        <f>VLOOKUP(Contraproposta[[#This Row],[Cód. Tuss]],CHOOSE({1,2},Base!$C$1:$C$208,Base!$B$1:$B$208),2,0)</f>
        <v>Cirurgia e Traumatologia Buco-Maxilo-Facial</v>
      </c>
      <c r="E36" s="16">
        <f>VLOOKUP(Contraproposta[[#This Row],[Cód. Tuss]],Base!$C$1:$G$208,5,0)</f>
        <v>144</v>
      </c>
      <c r="F36" s="17">
        <f>Contraproposta[[#This Row],[Quantidade de USO]]*0.3</f>
        <v>43.199999999999996</v>
      </c>
      <c r="G36" s="82" t="s">
        <v>13</v>
      </c>
      <c r="H36" s="75" t="str">
        <f>IFERROR(ROUNDUP(Contraproposta[[#This Row],[Valor Sugerido pela Clinica (R$)]]/Contraproposta[[#This Row],[Quantidade de USO]],2),"-")</f>
        <v>-</v>
      </c>
      <c r="I36" s="17" t="s">
        <v>81</v>
      </c>
      <c r="J36" s="18" t="str">
        <f>IFERROR(ROUNDUP(Contraproposta[[#This Row],[Valor Aprovado (R$)]]/Contraproposta[[#This Row],[Quantidade de USO]],2),"-")</f>
        <v>-</v>
      </c>
    </row>
    <row r="37" spans="1:10" hidden="1" x14ac:dyDescent="0.25">
      <c r="A37" s="72">
        <v>82000875</v>
      </c>
      <c r="B37" s="11" t="str">
        <f>VLOOKUP(Contraproposta[[#This Row],[Cód. Tuss]],Base!$C$1:$D$208,2,0)</f>
        <v>exodontia simples de permanente</v>
      </c>
      <c r="C37" s="22" t="str">
        <f>VLOOKUP(Contraproposta[[#This Row],[Cód. Tuss]],Base!$C$1:$F$208,4,0)</f>
        <v>DENTE</v>
      </c>
      <c r="D37" s="24" t="str">
        <f>VLOOKUP(Contraproposta[[#This Row],[Cód. Tuss]],CHOOSE({1,2},Base!$C$1:$C$208,Base!$B$1:$B$208),2,0)</f>
        <v>Cirurgia e Traumatologia Buco-Maxilo-Facial</v>
      </c>
      <c r="E37" s="12">
        <f>VLOOKUP(Contraproposta[[#This Row],[Cód. Tuss]],Base!$C$1:$G$208,5,0)</f>
        <v>73</v>
      </c>
      <c r="F37" s="81">
        <f>Contraproposta[[#This Row],[Quantidade de USO]]*0.3</f>
        <v>21.9</v>
      </c>
      <c r="G37" s="82" t="s">
        <v>13</v>
      </c>
      <c r="H37" s="74" t="str">
        <f>IFERROR(ROUNDUP(Contraproposta[[#This Row],[Valor Sugerido pela Clinica (R$)]]/Contraproposta[[#This Row],[Quantidade de USO]],2),"-")</f>
        <v>-</v>
      </c>
      <c r="I37" s="17" t="s">
        <v>81</v>
      </c>
      <c r="J37" s="15" t="str">
        <f>IFERROR(ROUNDUP(Contraproposta[[#This Row],[Valor Aprovado (R$)]]/Contraproposta[[#This Row],[Quantidade de USO]],2),"-")</f>
        <v>-</v>
      </c>
    </row>
    <row r="38" spans="1:10" hidden="1" x14ac:dyDescent="0.25">
      <c r="A38" s="72">
        <v>82000859</v>
      </c>
      <c r="B38" s="11" t="str">
        <f>VLOOKUP(Contraproposta[[#This Row],[Cód. Tuss]],Base!$C$1:$D$208,2,0)</f>
        <v>exodontia de raiz residual </v>
      </c>
      <c r="C38" s="22" t="str">
        <f>VLOOKUP(Contraproposta[[#This Row],[Cód. Tuss]],Base!$C$1:$F$208,4,0)</f>
        <v>DENTE</v>
      </c>
      <c r="D38" s="24" t="str">
        <f>VLOOKUP(Contraproposta[[#This Row],[Cód. Tuss]],CHOOSE({1,2},Base!$C$1:$C$208,Base!$B$1:$B$208),2,0)</f>
        <v>Cirurgia e Traumatologia Buco-Maxilo-Facial</v>
      </c>
      <c r="E38" s="16">
        <f>VLOOKUP(Contraproposta[[#This Row],[Cód. Tuss]],Base!$C$1:$G$208,5,0)</f>
        <v>73</v>
      </c>
      <c r="F38" s="17">
        <f>Contraproposta[[#This Row],[Quantidade de USO]]*0.3</f>
        <v>21.9</v>
      </c>
      <c r="G38" s="82" t="s">
        <v>13</v>
      </c>
      <c r="H38" s="75" t="str">
        <f>IFERROR(ROUNDUP(Contraproposta[[#This Row],[Valor Sugerido pela Clinica (R$)]]/Contraproposta[[#This Row],[Quantidade de USO]],2),"-")</f>
        <v>-</v>
      </c>
      <c r="I38" s="17" t="s">
        <v>81</v>
      </c>
      <c r="J38" s="18" t="str">
        <f>IFERROR(ROUNDUP(Contraproposta[[#This Row],[Valor Aprovado (R$)]]/Contraproposta[[#This Row],[Quantidade de USO]],2),"-")</f>
        <v>-</v>
      </c>
    </row>
    <row r="39" spans="1:10" hidden="1" x14ac:dyDescent="0.25">
      <c r="A39" s="72">
        <v>82000816</v>
      </c>
      <c r="B39" s="11" t="str">
        <f>VLOOKUP(Contraproposta[[#This Row],[Cód. Tuss]],Base!$C$1:$D$208,2,0)</f>
        <v>exodontia a retalho </v>
      </c>
      <c r="C39" s="22" t="str">
        <f>VLOOKUP(Contraproposta[[#This Row],[Cód. Tuss]],Base!$C$1:$F$208,4,0)</f>
        <v>DENTE</v>
      </c>
      <c r="D39" s="24" t="str">
        <f>VLOOKUP(Contraproposta[[#This Row],[Cód. Tuss]],CHOOSE({1,2},Base!$C$1:$C$208,Base!$B$1:$B$208),2,0)</f>
        <v>Cirurgia e Traumatologia Buco-Maxilo-Facial</v>
      </c>
      <c r="E39" s="12">
        <f>VLOOKUP(Contraproposta[[#This Row],[Cód. Tuss]],Base!$C$1:$G$208,5,0)</f>
        <v>73</v>
      </c>
      <c r="F39" s="81">
        <f>Contraproposta[[#This Row],[Quantidade de USO]]*0.3</f>
        <v>21.9</v>
      </c>
      <c r="G39" s="82" t="s">
        <v>13</v>
      </c>
      <c r="H39" s="74" t="str">
        <f>IFERROR(ROUNDUP(Contraproposta[[#This Row],[Valor Sugerido pela Clinica (R$)]]/Contraproposta[[#This Row],[Quantidade de USO]],2),"-")</f>
        <v>-</v>
      </c>
      <c r="I39" s="17" t="s">
        <v>81</v>
      </c>
      <c r="J39" s="15" t="str">
        <f>IFERROR(ROUNDUP(Contraproposta[[#This Row],[Valor Aprovado (R$)]]/Contraproposta[[#This Row],[Quantidade de USO]],2),"-")</f>
        <v>-</v>
      </c>
    </row>
    <row r="40" spans="1:10" hidden="1" x14ac:dyDescent="0.25">
      <c r="A40" s="72">
        <v>82001294</v>
      </c>
      <c r="B40" s="11" t="str">
        <f>VLOOKUP(Contraproposta[[#This Row],[Cód. Tuss]],Base!$C$1:$D$208,2,0)</f>
        <v>remoção de dentes semi inclusos / impactados</v>
      </c>
      <c r="C40" s="22" t="str">
        <f>VLOOKUP(Contraproposta[[#This Row],[Cód. Tuss]],Base!$C$1:$F$208,4,0)</f>
        <v>DENTE</v>
      </c>
      <c r="D40" s="24" t="str">
        <f>VLOOKUP(Contraproposta[[#This Row],[Cód. Tuss]],CHOOSE({1,2},Base!$C$1:$C$208,Base!$B$1:$B$208),2,0)</f>
        <v>Cirurgia e Traumatologia Buco-Maxilo-Facial</v>
      </c>
      <c r="E40" s="16">
        <f>VLOOKUP(Contraproposta[[#This Row],[Cód. Tuss]],Base!$C$1:$G$208,5,0)</f>
        <v>186</v>
      </c>
      <c r="F40" s="17">
        <f>Contraproposta[[#This Row],[Quantidade de USO]]*0.3</f>
        <v>55.8</v>
      </c>
      <c r="G40" s="82" t="s">
        <v>13</v>
      </c>
      <c r="H40" s="75" t="str">
        <f>IFERROR(ROUNDUP(Contraproposta[[#This Row],[Valor Sugerido pela Clinica (R$)]]/Contraproposta[[#This Row],[Quantidade de USO]],2),"-")</f>
        <v>-</v>
      </c>
      <c r="I40" s="17" t="s">
        <v>81</v>
      </c>
      <c r="J40" s="18" t="str">
        <f>IFERROR(ROUNDUP(Contraproposta[[#This Row],[Valor Aprovado (R$)]]/Contraproposta[[#This Row],[Quantidade de USO]],2),"-")</f>
        <v>-</v>
      </c>
    </row>
    <row r="41" spans="1:10" hidden="1" x14ac:dyDescent="0.25">
      <c r="A41" s="72">
        <v>82001286</v>
      </c>
      <c r="B41" s="11" t="str">
        <f>VLOOKUP(Contraproposta[[#This Row],[Cód. Tuss]],Base!$C$1:$D$208,2,0)</f>
        <v>remoção de dentes inclusos / impactados</v>
      </c>
      <c r="C41" s="22" t="str">
        <f>VLOOKUP(Contraproposta[[#This Row],[Cód. Tuss]],Base!$C$1:$F$208,4,0)</f>
        <v>DENTE</v>
      </c>
      <c r="D41" s="24" t="str">
        <f>VLOOKUP(Contraproposta[[#This Row],[Cód. Tuss]],CHOOSE({1,2},Base!$C$1:$C$208,Base!$B$1:$B$208),2,0)</f>
        <v>Cirurgia e Traumatologia Buco-Maxilo-Facial</v>
      </c>
      <c r="E41" s="12">
        <f>VLOOKUP(Contraproposta[[#This Row],[Cód. Tuss]],Base!$C$1:$G$208,5,0)</f>
        <v>361</v>
      </c>
      <c r="F41" s="81">
        <f>Contraproposta[[#This Row],[Quantidade de USO]]*0.3</f>
        <v>108.3</v>
      </c>
      <c r="G41" s="82" t="s">
        <v>13</v>
      </c>
      <c r="H41" s="74" t="str">
        <f>IFERROR(ROUNDUP(Contraproposta[[#This Row],[Valor Sugerido pela Clinica (R$)]]/Contraproposta[[#This Row],[Quantidade de USO]],2),"-")</f>
        <v>-</v>
      </c>
      <c r="I41" s="17" t="s">
        <v>81</v>
      </c>
      <c r="J41" s="15" t="str">
        <f>IFERROR(ROUNDUP(Contraproposta[[#This Row],[Valor Aprovado (R$)]]/Contraproposta[[#This Row],[Quantidade de USO]],2),"-")</f>
        <v>-</v>
      </c>
    </row>
    <row r="42" spans="1:10" hidden="1" x14ac:dyDescent="0.25">
      <c r="A42" s="72">
        <v>5181</v>
      </c>
      <c r="B42" s="11" t="str">
        <f>VLOOKUP(Contraproposta[[#This Row],[Cód. Tuss]],Base!$C$1:$D$208,2,0)</f>
        <v>remocao de dentes supra-numerarios (inclusos ou impactados)</v>
      </c>
      <c r="C42" s="22" t="str">
        <f>VLOOKUP(Contraproposta[[#This Row],[Cód. Tuss]],Base!$C$1:$F$208,4,0)</f>
        <v>SEGMENTO</v>
      </c>
      <c r="D42" s="24" t="str">
        <f>VLOOKUP(Contraproposta[[#This Row],[Cód. Tuss]],CHOOSE({1,2},Base!$C$1:$C$208,Base!$B$1:$B$208),2,0)</f>
        <v>Cirurgia e Traumatologia Buco-Maxilo-Facial</v>
      </c>
      <c r="E42" s="16">
        <f>VLOOKUP(Contraproposta[[#This Row],[Cód. Tuss]],Base!$C$1:$G$208,5,0)</f>
        <v>360</v>
      </c>
      <c r="F42" s="17">
        <f>Contraproposta[[#This Row],[Quantidade de USO]]*0.3</f>
        <v>108</v>
      </c>
      <c r="G42" s="82" t="s">
        <v>13</v>
      </c>
      <c r="H42" s="75" t="str">
        <f>IFERROR(ROUNDUP(Contraproposta[[#This Row],[Valor Sugerido pela Clinica (R$)]]/Contraproposta[[#This Row],[Quantidade de USO]],2),"-")</f>
        <v>-</v>
      </c>
      <c r="I42" s="17" t="s">
        <v>81</v>
      </c>
      <c r="J42" s="18" t="str">
        <f>IFERROR(ROUNDUP(Contraproposta[[#This Row],[Valor Aprovado (R$)]]/Contraproposta[[#This Row],[Quantidade de USO]],2),"-")</f>
        <v>-</v>
      </c>
    </row>
    <row r="43" spans="1:10" x14ac:dyDescent="0.25">
      <c r="A43" s="72">
        <v>85400076</v>
      </c>
      <c r="B43" s="11" t="str">
        <f>VLOOKUP(Contraproposta[[#This Row],[Cód. Tuss]],Base!$C$1:$D$208,2,0)</f>
        <v>coroa provisória com pino</v>
      </c>
      <c r="C43" s="22" t="str">
        <f>VLOOKUP(Contraproposta[[#This Row],[Cód. Tuss]],Base!$C$1:$F$208,4,0)</f>
        <v>DENTE</v>
      </c>
      <c r="D43" s="24" t="str">
        <f>VLOOKUP(Contraproposta[[#This Row],[Cód. Tuss]],CHOOSE({1,2},Base!$C$1:$C$208,Base!$B$1:$B$208),2,0)</f>
        <v>Prótese Dentária</v>
      </c>
      <c r="E43" s="12">
        <f>VLOOKUP(Contraproposta[[#This Row],[Cód. Tuss]],Base!$C$1:$G$208,5,0)</f>
        <v>154</v>
      </c>
      <c r="F43" s="81">
        <f>Contraproposta[[#This Row],[Quantidade de USO]]*0.3</f>
        <v>46.199999999999996</v>
      </c>
      <c r="G43" s="82" t="s">
        <v>13</v>
      </c>
      <c r="H43" s="74" t="str">
        <f>IFERROR(ROUNDUP(Contraproposta[[#This Row],[Valor Sugerido pela Clinica (R$)]]/Contraproposta[[#This Row],[Quantidade de USO]],2),"-")</f>
        <v>-</v>
      </c>
      <c r="I43" s="17" t="s">
        <v>81</v>
      </c>
      <c r="J43" s="15" t="str">
        <f>IFERROR(ROUNDUP(Contraproposta[[#This Row],[Valor Aprovado (R$)]]/Contraproposta[[#This Row],[Quantidade de USO]],2),"-")</f>
        <v>-</v>
      </c>
    </row>
    <row r="44" spans="1:10" x14ac:dyDescent="0.25">
      <c r="A44" s="72">
        <v>85400084</v>
      </c>
      <c r="B44" s="11" t="str">
        <f>VLOOKUP(Contraproposta[[#This Row],[Cód. Tuss]],Base!$C$1:$D$208,2,0)</f>
        <v>coroa provisória sem pino</v>
      </c>
      <c r="C44" s="22" t="str">
        <f>VLOOKUP(Contraproposta[[#This Row],[Cód. Tuss]],Base!$C$1:$F$208,4,0)</f>
        <v>DENTE</v>
      </c>
      <c r="D44" s="24" t="str">
        <f>VLOOKUP(Contraproposta[[#This Row],[Cód. Tuss]],CHOOSE({1,2},Base!$C$1:$C$208,Base!$B$1:$B$208),2,0)</f>
        <v>Prótese Dentária</v>
      </c>
      <c r="E44" s="16">
        <f>VLOOKUP(Contraproposta[[#This Row],[Cód. Tuss]],Base!$C$1:$G$208,5,0)</f>
        <v>154</v>
      </c>
      <c r="F44" s="17">
        <f>Contraproposta[[#This Row],[Quantidade de USO]]*0.3</f>
        <v>46.199999999999996</v>
      </c>
      <c r="G44" s="82" t="s">
        <v>13</v>
      </c>
      <c r="H44" s="75" t="str">
        <f>IFERROR(ROUNDUP(Contraproposta[[#This Row],[Valor Sugerido pela Clinica (R$)]]/Contraproposta[[#This Row],[Quantidade de USO]],2),"-")</f>
        <v>-</v>
      </c>
      <c r="I44" s="17" t="s">
        <v>81</v>
      </c>
      <c r="J44" s="18" t="str">
        <f>IFERROR(ROUNDUP(Contraproposta[[#This Row],[Valor Aprovado (R$)]]/Contraproposta[[#This Row],[Quantidade de USO]],2),"-")</f>
        <v>-</v>
      </c>
    </row>
    <row r="45" spans="1:10" x14ac:dyDescent="0.25">
      <c r="A45" s="72">
        <v>85400114</v>
      </c>
      <c r="B45" s="11" t="str">
        <f>VLOOKUP(Contraproposta[[#This Row],[Cód. Tuss]],Base!$C$1:$D$208,2,0)</f>
        <v>coroa total em cerômero</v>
      </c>
      <c r="C45" s="22" t="str">
        <f>VLOOKUP(Contraproposta[[#This Row],[Cód. Tuss]],Base!$C$1:$F$208,4,0)</f>
        <v>DENTE (ANTERIOR)</v>
      </c>
      <c r="D45" s="24" t="str">
        <f>VLOOKUP(Contraproposta[[#This Row],[Cód. Tuss]],CHOOSE({1,2},Base!$C$1:$C$208,Base!$B$1:$B$208),2,0)</f>
        <v>Prótese Dentária</v>
      </c>
      <c r="E45" s="12">
        <f>VLOOKUP(Contraproposta[[#This Row],[Cód. Tuss]],Base!$C$1:$G$208,5,0)</f>
        <v>472</v>
      </c>
      <c r="F45" s="81">
        <f>Contraproposta[[#This Row],[Quantidade de USO]]*0.3</f>
        <v>141.6</v>
      </c>
      <c r="G45" s="82" t="s">
        <v>13</v>
      </c>
      <c r="H45" s="74" t="str">
        <f>IFERROR(ROUNDUP(Contraproposta[[#This Row],[Valor Sugerido pela Clinica (R$)]]/Contraproposta[[#This Row],[Quantidade de USO]],2),"-")</f>
        <v>-</v>
      </c>
      <c r="I45" s="17" t="s">
        <v>81</v>
      </c>
      <c r="J45" s="15" t="str">
        <f>IFERROR(ROUNDUP(Contraproposta[[#This Row],[Valor Aprovado (R$)]]/Contraproposta[[#This Row],[Quantidade de USO]],2),"-")</f>
        <v>-</v>
      </c>
    </row>
    <row r="46" spans="1:10" x14ac:dyDescent="0.25">
      <c r="A46" s="72">
        <v>85400149</v>
      </c>
      <c r="B46" s="11" t="str">
        <f>VLOOKUP(Contraproposta[[#This Row],[Cód. Tuss]],Base!$C$1:$D$208,2,0)</f>
        <v>coroa total metálica</v>
      </c>
      <c r="C46" s="22" t="str">
        <f>VLOOKUP(Contraproposta[[#This Row],[Cód. Tuss]],Base!$C$1:$F$208,4,0)</f>
        <v>DENTE (POSTERIOR)</v>
      </c>
      <c r="D46" s="24" t="str">
        <f>VLOOKUP(Contraproposta[[#This Row],[Cód. Tuss]],CHOOSE({1,2},Base!$C$1:$C$208,Base!$B$1:$B$208),2,0)</f>
        <v>Prótese Dentária</v>
      </c>
      <c r="E46" s="16">
        <f>VLOOKUP(Contraproposta[[#This Row],[Cód. Tuss]],Base!$C$1:$G$208,5,0)</f>
        <v>472</v>
      </c>
      <c r="F46" s="17">
        <f>Contraproposta[[#This Row],[Quantidade de USO]]*0.3</f>
        <v>141.6</v>
      </c>
      <c r="G46" s="82" t="s">
        <v>13</v>
      </c>
      <c r="H46" s="75" t="str">
        <f>IFERROR(ROUNDUP(Contraproposta[[#This Row],[Valor Sugerido pela Clinica (R$)]]/Contraproposta[[#This Row],[Quantidade de USO]],2),"-")</f>
        <v>-</v>
      </c>
      <c r="I46" s="17" t="s">
        <v>81</v>
      </c>
      <c r="J46" s="18" t="str">
        <f>IFERROR(ROUNDUP(Contraproposta[[#This Row],[Valor Aprovado (R$)]]/Contraproposta[[#This Row],[Quantidade de USO]],2),"-")</f>
        <v>-</v>
      </c>
    </row>
    <row r="47" spans="1:10" x14ac:dyDescent="0.25">
      <c r="A47" s="72">
        <v>85400211</v>
      </c>
      <c r="B47" s="11" t="str">
        <f>VLOOKUP(Contraproposta[[#This Row],[Cód. Tuss]],Base!$C$1:$D$208,2,0)</f>
        <v>núcleo de preenchimento</v>
      </c>
      <c r="C47" s="22" t="str">
        <f>VLOOKUP(Contraproposta[[#This Row],[Cód. Tuss]],Base!$C$1:$F$208,4,0)</f>
        <v>DENTE</v>
      </c>
      <c r="D47" s="24" t="str">
        <f>VLOOKUP(Contraproposta[[#This Row],[Cód. Tuss]],CHOOSE({1,2},Base!$C$1:$C$208,Base!$B$1:$B$208),2,0)</f>
        <v>Prótese Dentária</v>
      </c>
      <c r="E47" s="12">
        <f>VLOOKUP(Contraproposta[[#This Row],[Cód. Tuss]],Base!$C$1:$G$208,5,0)</f>
        <v>134</v>
      </c>
      <c r="F47" s="81">
        <f>Contraproposta[[#This Row],[Quantidade de USO]]*0.3</f>
        <v>40.199999999999996</v>
      </c>
      <c r="G47" s="82" t="s">
        <v>13</v>
      </c>
      <c r="H47" s="74" t="str">
        <f>IFERROR(ROUNDUP(Contraproposta[[#This Row],[Valor Sugerido pela Clinica (R$)]]/Contraproposta[[#This Row],[Quantidade de USO]],2),"-")</f>
        <v>-</v>
      </c>
      <c r="I47" s="17" t="s">
        <v>81</v>
      </c>
      <c r="J47" s="15" t="str">
        <f>IFERROR(ROUNDUP(Contraproposta[[#This Row],[Valor Aprovado (R$)]]/Contraproposta[[#This Row],[Quantidade de USO]],2),"-")</f>
        <v>-</v>
      </c>
    </row>
    <row r="48" spans="1:10" x14ac:dyDescent="0.25">
      <c r="A48" s="72">
        <v>85400220</v>
      </c>
      <c r="B48" s="11" t="str">
        <f>VLOOKUP(Contraproposta[[#This Row],[Cód. Tuss]],Base!$C$1:$D$208,2,0)</f>
        <v>núcleo metálico fundido</v>
      </c>
      <c r="C48" s="22" t="str">
        <f>VLOOKUP(Contraproposta[[#This Row],[Cód. Tuss]],Base!$C$1:$F$208,4,0)</f>
        <v>DENTE</v>
      </c>
      <c r="D48" s="24" t="str">
        <f>VLOOKUP(Contraproposta[[#This Row],[Cód. Tuss]],CHOOSE({1,2},Base!$C$1:$C$208,Base!$B$1:$B$208),2,0)</f>
        <v>Prótese Dentária</v>
      </c>
      <c r="E48" s="16">
        <f>VLOOKUP(Contraproposta[[#This Row],[Cód. Tuss]],Base!$C$1:$G$208,5,0)</f>
        <v>299</v>
      </c>
      <c r="F48" s="17">
        <f>Contraproposta[[#This Row],[Quantidade de USO]]*0.3</f>
        <v>89.7</v>
      </c>
      <c r="G48" s="82" t="s">
        <v>13</v>
      </c>
      <c r="H48" s="75" t="str">
        <f>IFERROR(ROUNDUP(Contraproposta[[#This Row],[Valor Sugerido pela Clinica (R$)]]/Contraproposta[[#This Row],[Quantidade de USO]],2),"-")</f>
        <v>-</v>
      </c>
      <c r="I48" s="17" t="s">
        <v>81</v>
      </c>
      <c r="J48" s="18" t="str">
        <f>IFERROR(ROUNDUP(Contraproposta[[#This Row],[Valor Aprovado (R$)]]/Contraproposta[[#This Row],[Quantidade de USO]],2),"-")</f>
        <v>-</v>
      </c>
    </row>
    <row r="49" spans="1:10" x14ac:dyDescent="0.25">
      <c r="A49" s="72">
        <v>85400262</v>
      </c>
      <c r="B49" s="11" t="str">
        <f>VLOOKUP(Contraproposta[[#This Row],[Cód. Tuss]],Base!$C$1:$D$208,2,0)</f>
        <v>pino pre-fabricado</v>
      </c>
      <c r="C49" s="22" t="str">
        <f>VLOOKUP(Contraproposta[[#This Row],[Cód. Tuss]],Base!$C$1:$F$208,4,0)</f>
        <v>DENTE</v>
      </c>
      <c r="D49" s="24" t="str">
        <f>VLOOKUP(Contraproposta[[#This Row],[Cód. Tuss]],CHOOSE({1,2},Base!$C$1:$C$208,Base!$B$1:$B$208),2,0)</f>
        <v>Prótese Dentária</v>
      </c>
      <c r="E49" s="12">
        <f>VLOOKUP(Contraproposta[[#This Row],[Cód. Tuss]],Base!$C$1:$G$208,5,0)</f>
        <v>118</v>
      </c>
      <c r="F49" s="81">
        <f>Contraproposta[[#This Row],[Quantidade de USO]]*0.3</f>
        <v>35.4</v>
      </c>
      <c r="G49" s="82" t="s">
        <v>13</v>
      </c>
      <c r="H49" s="74" t="str">
        <f>IFERROR(ROUNDUP(Contraproposta[[#This Row],[Valor Sugerido pela Clinica (R$)]]/Contraproposta[[#This Row],[Quantidade de USO]],2),"-")</f>
        <v>-</v>
      </c>
      <c r="I49" s="17" t="s">
        <v>81</v>
      </c>
      <c r="J49" s="15" t="str">
        <f>IFERROR(ROUNDUP(Contraproposta[[#This Row],[Valor Aprovado (R$)]]/Contraproposta[[#This Row],[Quantidade de USO]],2),"-")</f>
        <v>-</v>
      </c>
    </row>
    <row r="50" spans="1:10" hidden="1" x14ac:dyDescent="0.25">
      <c r="A50" s="72">
        <v>81000421</v>
      </c>
      <c r="B50" s="11" t="str">
        <f>VLOOKUP(Contraproposta[[#This Row],[Cód. Tuss]],Base!$C$1:$D$208,2,0)</f>
        <v>rx periapical</v>
      </c>
      <c r="C50" s="22">
        <f>VLOOKUP(Contraproposta[[#This Row],[Cód. Tuss]],Base!$C$1:$F$208,4,0)</f>
        <v>0</v>
      </c>
      <c r="D50" s="24" t="str">
        <f>VLOOKUP(Contraproposta[[#This Row],[Cód. Tuss]],CHOOSE({1,2},Base!$C$1:$C$208,Base!$B$1:$B$208),2,0)</f>
        <v>Radiologia Odontológica e Imaginologia</v>
      </c>
      <c r="E50" s="16">
        <f>VLOOKUP(Contraproposta[[#This Row],[Cód. Tuss]],Base!$C$1:$G$208,5,0)</f>
        <v>14</v>
      </c>
      <c r="F50" s="17">
        <f>Contraproposta[[#This Row],[Quantidade de USO]]*0.3</f>
        <v>4.2</v>
      </c>
      <c r="G50" s="82" t="s">
        <v>13</v>
      </c>
      <c r="H50" s="75" t="str">
        <f>IFERROR(ROUNDUP(Contraproposta[[#This Row],[Valor Sugerido pela Clinica (R$)]]/Contraproposta[[#This Row],[Quantidade de USO]],2),"-")</f>
        <v>-</v>
      </c>
      <c r="I50" s="17" t="s">
        <v>81</v>
      </c>
      <c r="J50" s="18" t="str">
        <f>IFERROR(ROUNDUP(Contraproposta[[#This Row],[Valor Aprovado (R$)]]/Contraproposta[[#This Row],[Quantidade de USO]],2),"-")</f>
        <v>-</v>
      </c>
    </row>
    <row r="51" spans="1:10" ht="15.75" hidden="1" thickBot="1" x14ac:dyDescent="0.3">
      <c r="A51" s="72">
        <v>81000375</v>
      </c>
      <c r="B51" s="11" t="str">
        <f>VLOOKUP(Contraproposta[[#This Row],[Cód. Tuss]],Base!$C$1:$D$208,2,0)</f>
        <v>rx interproximal - bite-wing</v>
      </c>
      <c r="C51" s="22">
        <f>VLOOKUP(Contraproposta[[#This Row],[Cód. Tuss]],Base!$C$1:$F$208,4,0)</f>
        <v>0</v>
      </c>
      <c r="D51" s="24" t="str">
        <f>VLOOKUP(Contraproposta[[#This Row],[Cód. Tuss]],CHOOSE({1,2},Base!$C$1:$C$208,Base!$B$1:$B$208),2,0)</f>
        <v>Radiologia Odontológica e Imaginologia</v>
      </c>
      <c r="E51" s="12">
        <f>VLOOKUP(Contraproposta[[#This Row],[Cód. Tuss]],Base!$C$1:$G$208,5,0)</f>
        <v>14</v>
      </c>
      <c r="F51" s="81">
        <f>Contraproposta[[#This Row],[Quantidade de USO]]*0.3</f>
        <v>4.2</v>
      </c>
      <c r="G51" s="84" t="s">
        <v>13</v>
      </c>
      <c r="H51" s="76" t="str">
        <f>IFERROR(ROUNDUP(Contraproposta[[#This Row],[Valor Sugerido pela Clinica (R$)]]/Contraproposta[[#This Row],[Quantidade de USO]],2),"-")</f>
        <v>-</v>
      </c>
      <c r="I51" s="17" t="s">
        <v>81</v>
      </c>
      <c r="J51" s="15" t="str">
        <f>IFERROR(ROUNDUP(Contraproposta[[#This Row],[Valor Aprovado (R$)]]/Contraproposta[[#This Row],[Quantidade de USO]],2),"-")</f>
        <v>-</v>
      </c>
    </row>
    <row r="53" spans="1:10" ht="99.75" customHeight="1" x14ac:dyDescent="0.25">
      <c r="A53" s="87" t="s">
        <v>4</v>
      </c>
      <c r="B53" s="87"/>
      <c r="C53" s="87"/>
      <c r="D53" s="87"/>
      <c r="E53" s="87"/>
      <c r="F53" s="87"/>
      <c r="G53" s="87"/>
      <c r="H53" s="87"/>
      <c r="I53" s="87"/>
      <c r="J53" s="87"/>
    </row>
    <row r="54" spans="1:10" ht="15" customHeight="1" x14ac:dyDescent="0.25"/>
    <row r="135" ht="15" customHeight="1" x14ac:dyDescent="0.25"/>
  </sheetData>
  <sheetProtection sheet="1" objects="1" scenarios="1"/>
  <mergeCells count="4">
    <mergeCell ref="A1:J3"/>
    <mergeCell ref="A53:J53"/>
    <mergeCell ref="A5:J5"/>
    <mergeCell ref="A6:J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9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6" t="s">
        <v>96</v>
      </c>
      <c r="B1" s="27" t="s">
        <v>5</v>
      </c>
      <c r="C1" s="27" t="s">
        <v>6</v>
      </c>
      <c r="D1" s="27" t="s">
        <v>7</v>
      </c>
      <c r="E1" s="28" t="s">
        <v>8</v>
      </c>
      <c r="F1" s="29" t="s">
        <v>9</v>
      </c>
      <c r="G1" s="30" t="s">
        <v>10</v>
      </c>
    </row>
    <row r="2" spans="1:7" ht="15.75" thickBot="1" x14ac:dyDescent="0.3">
      <c r="A2" s="26">
        <f>C2</f>
        <v>81000049</v>
      </c>
      <c r="B2" s="31" t="s">
        <v>86</v>
      </c>
      <c r="C2" s="32">
        <v>81000049</v>
      </c>
      <c r="D2" s="33" t="s">
        <v>99</v>
      </c>
      <c r="E2" s="34" t="s">
        <v>11</v>
      </c>
      <c r="F2" s="35" t="s">
        <v>87</v>
      </c>
      <c r="G2" s="36">
        <v>34</v>
      </c>
    </row>
    <row r="3" spans="1:7" ht="15.75" thickBot="1" x14ac:dyDescent="0.3">
      <c r="A3" s="26">
        <f t="shared" ref="A3:A66" si="0">C3</f>
        <v>81000057</v>
      </c>
      <c r="B3" s="37" t="s">
        <v>86</v>
      </c>
      <c r="C3" s="38">
        <v>81000057</v>
      </c>
      <c r="D3" s="33" t="s">
        <v>100</v>
      </c>
      <c r="E3" s="39" t="s">
        <v>11</v>
      </c>
      <c r="F3" s="35" t="s">
        <v>87</v>
      </c>
      <c r="G3" s="36">
        <v>34</v>
      </c>
    </row>
    <row r="4" spans="1:7" ht="15.75" thickBot="1" x14ac:dyDescent="0.3">
      <c r="A4" s="26">
        <f t="shared" si="0"/>
        <v>85100048</v>
      </c>
      <c r="B4" s="37" t="s">
        <v>86</v>
      </c>
      <c r="C4" s="40">
        <v>85100048</v>
      </c>
      <c r="D4" s="33" t="s">
        <v>101</v>
      </c>
      <c r="E4" s="39" t="s">
        <v>12</v>
      </c>
      <c r="F4" s="35" t="s">
        <v>88</v>
      </c>
      <c r="G4" s="36">
        <v>8</v>
      </c>
    </row>
    <row r="5" spans="1:7" ht="15.75" thickBot="1" x14ac:dyDescent="0.3">
      <c r="A5" s="26">
        <f t="shared" si="0"/>
        <v>82000468</v>
      </c>
      <c r="B5" s="37" t="s">
        <v>86</v>
      </c>
      <c r="C5" s="38">
        <v>82000468</v>
      </c>
      <c r="D5" s="33" t="s">
        <v>102</v>
      </c>
      <c r="E5" s="39" t="s">
        <v>13</v>
      </c>
      <c r="F5" s="35" t="s">
        <v>88</v>
      </c>
      <c r="G5" s="36">
        <v>8</v>
      </c>
    </row>
    <row r="6" spans="1:7" ht="15.75" thickBot="1" x14ac:dyDescent="0.3">
      <c r="A6" s="26">
        <f t="shared" si="0"/>
        <v>82000484</v>
      </c>
      <c r="B6" s="37" t="s">
        <v>86</v>
      </c>
      <c r="C6" s="38">
        <v>82000484</v>
      </c>
      <c r="D6" s="33" t="s">
        <v>103</v>
      </c>
      <c r="E6" s="39" t="s">
        <v>13</v>
      </c>
      <c r="F6" s="35" t="s">
        <v>88</v>
      </c>
      <c r="G6" s="36">
        <v>8</v>
      </c>
    </row>
    <row r="7" spans="1:7" ht="15.75" thickBot="1" x14ac:dyDescent="0.3">
      <c r="A7" s="26">
        <f t="shared" si="0"/>
        <v>85100056</v>
      </c>
      <c r="B7" s="37" t="s">
        <v>86</v>
      </c>
      <c r="C7" s="38">
        <v>85100056</v>
      </c>
      <c r="D7" s="33" t="s">
        <v>104</v>
      </c>
      <c r="E7" s="39" t="s">
        <v>14</v>
      </c>
      <c r="F7" s="35" t="s">
        <v>88</v>
      </c>
      <c r="G7" s="36">
        <v>8</v>
      </c>
    </row>
    <row r="8" spans="1:7" ht="15.75" thickBot="1" x14ac:dyDescent="0.3">
      <c r="A8" s="26">
        <f t="shared" si="0"/>
        <v>85300020</v>
      </c>
      <c r="B8" s="37" t="s">
        <v>86</v>
      </c>
      <c r="C8" s="38">
        <v>85300020</v>
      </c>
      <c r="D8" s="33" t="s">
        <v>105</v>
      </c>
      <c r="E8" s="39" t="s">
        <v>15</v>
      </c>
      <c r="F8" s="35" t="s">
        <v>88</v>
      </c>
      <c r="G8" s="36">
        <v>8</v>
      </c>
    </row>
    <row r="9" spans="1:7" ht="15.75" thickBot="1" x14ac:dyDescent="0.3">
      <c r="A9" s="26">
        <f t="shared" si="0"/>
        <v>85000787</v>
      </c>
      <c r="B9" s="37" t="s">
        <v>86</v>
      </c>
      <c r="C9" s="38">
        <v>85000787</v>
      </c>
      <c r="D9" s="33" t="s">
        <v>106</v>
      </c>
      <c r="E9" s="39" t="s">
        <v>12</v>
      </c>
      <c r="F9" s="35" t="s">
        <v>88</v>
      </c>
      <c r="G9" s="36">
        <v>8</v>
      </c>
    </row>
    <row r="10" spans="1:7" ht="15.75" thickBot="1" x14ac:dyDescent="0.3">
      <c r="A10" s="26">
        <f t="shared" si="0"/>
        <v>82001022</v>
      </c>
      <c r="B10" s="37" t="s">
        <v>86</v>
      </c>
      <c r="C10" s="38">
        <v>82001022</v>
      </c>
      <c r="D10" s="33" t="s">
        <v>107</v>
      </c>
      <c r="E10" s="39" t="s">
        <v>13</v>
      </c>
      <c r="F10" s="35" t="s">
        <v>88</v>
      </c>
      <c r="G10" s="36">
        <v>8</v>
      </c>
    </row>
    <row r="11" spans="1:7" ht="15.75" thickBot="1" x14ac:dyDescent="0.3">
      <c r="A11" s="26">
        <f t="shared" si="0"/>
        <v>82001030</v>
      </c>
      <c r="B11" s="37" t="s">
        <v>86</v>
      </c>
      <c r="C11" s="38">
        <v>82001030</v>
      </c>
      <c r="D11" s="33" t="s">
        <v>108</v>
      </c>
      <c r="E11" s="39" t="s">
        <v>13</v>
      </c>
      <c r="F11" s="35" t="s">
        <v>88</v>
      </c>
      <c r="G11" s="36">
        <v>8</v>
      </c>
    </row>
    <row r="12" spans="1:7" ht="15.75" thickBot="1" x14ac:dyDescent="0.3">
      <c r="A12" s="26">
        <f t="shared" si="0"/>
        <v>85400467</v>
      </c>
      <c r="B12" s="37" t="s">
        <v>86</v>
      </c>
      <c r="C12" s="38">
        <v>85400467</v>
      </c>
      <c r="D12" s="33" t="s">
        <v>109</v>
      </c>
      <c r="E12" s="39" t="s">
        <v>12</v>
      </c>
      <c r="F12" s="35" t="s">
        <v>88</v>
      </c>
      <c r="G12" s="36">
        <v>8</v>
      </c>
    </row>
    <row r="13" spans="1:7" ht="15.75" thickBot="1" x14ac:dyDescent="0.3">
      <c r="A13" s="26">
        <f t="shared" si="0"/>
        <v>82001197</v>
      </c>
      <c r="B13" s="37" t="s">
        <v>86</v>
      </c>
      <c r="C13" s="38">
        <v>82001197</v>
      </c>
      <c r="D13" s="33" t="s">
        <v>110</v>
      </c>
      <c r="E13" s="39" t="s">
        <v>12</v>
      </c>
      <c r="F13" s="35" t="s">
        <v>88</v>
      </c>
      <c r="G13" s="36">
        <v>8</v>
      </c>
    </row>
    <row r="14" spans="1:7" ht="15.75" thickBot="1" x14ac:dyDescent="0.3">
      <c r="A14" s="26">
        <f t="shared" si="0"/>
        <v>82001251</v>
      </c>
      <c r="B14" s="37" t="s">
        <v>86</v>
      </c>
      <c r="C14" s="38">
        <v>82001251</v>
      </c>
      <c r="D14" s="33" t="s">
        <v>111</v>
      </c>
      <c r="E14" s="39" t="s">
        <v>16</v>
      </c>
      <c r="F14" s="35" t="s">
        <v>88</v>
      </c>
      <c r="G14" s="36">
        <v>8</v>
      </c>
    </row>
    <row r="15" spans="1:7" ht="15.75" thickBot="1" x14ac:dyDescent="0.3">
      <c r="A15" s="26">
        <f t="shared" si="0"/>
        <v>85300063</v>
      </c>
      <c r="B15" s="37" t="s">
        <v>86</v>
      </c>
      <c r="C15" s="38">
        <v>85300063</v>
      </c>
      <c r="D15" s="33" t="s">
        <v>112</v>
      </c>
      <c r="E15" s="39" t="s">
        <v>12</v>
      </c>
      <c r="F15" s="35" t="s">
        <v>88</v>
      </c>
      <c r="G15" s="36">
        <v>8</v>
      </c>
    </row>
    <row r="16" spans="1:7" ht="15.75" thickBot="1" x14ac:dyDescent="0.3">
      <c r="A16" s="26">
        <f t="shared" si="0"/>
        <v>82001650</v>
      </c>
      <c r="B16" s="37" t="s">
        <v>86</v>
      </c>
      <c r="C16" s="38">
        <v>82001650</v>
      </c>
      <c r="D16" s="33" t="s">
        <v>113</v>
      </c>
      <c r="E16" s="39" t="s">
        <v>13</v>
      </c>
      <c r="F16" s="35" t="s">
        <v>88</v>
      </c>
      <c r="G16" s="36">
        <v>8</v>
      </c>
    </row>
    <row r="17" spans="1:7" ht="15.75" thickBot="1" x14ac:dyDescent="0.3">
      <c r="A17" s="26">
        <f t="shared" si="0"/>
        <v>85300080</v>
      </c>
      <c r="B17" s="37" t="s">
        <v>86</v>
      </c>
      <c r="C17" s="38">
        <v>85300080</v>
      </c>
      <c r="D17" s="33" t="s">
        <v>114</v>
      </c>
      <c r="E17" s="39" t="s">
        <v>12</v>
      </c>
      <c r="F17" s="35" t="s">
        <v>88</v>
      </c>
      <c r="G17" s="36">
        <v>8</v>
      </c>
    </row>
    <row r="18" spans="1:7" ht="15.75" thickBot="1" x14ac:dyDescent="0.3">
      <c r="A18" s="26">
        <f t="shared" si="0"/>
        <v>85200034</v>
      </c>
      <c r="B18" s="41" t="s">
        <v>86</v>
      </c>
      <c r="C18" s="42">
        <v>85200034</v>
      </c>
      <c r="D18" s="33" t="s">
        <v>115</v>
      </c>
      <c r="E18" s="43" t="s">
        <v>14</v>
      </c>
      <c r="F18" s="35" t="s">
        <v>88</v>
      </c>
      <c r="G18" s="36">
        <v>8</v>
      </c>
    </row>
    <row r="19" spans="1:7" ht="15.75" thickBot="1" x14ac:dyDescent="0.3">
      <c r="A19" s="26">
        <f t="shared" si="0"/>
        <v>81000030</v>
      </c>
      <c r="B19" s="44" t="s">
        <v>17</v>
      </c>
      <c r="C19" s="32">
        <v>81000030</v>
      </c>
      <c r="D19" s="33" t="s">
        <v>116</v>
      </c>
      <c r="E19" s="34" t="s">
        <v>11</v>
      </c>
      <c r="F19" s="35" t="s">
        <v>87</v>
      </c>
      <c r="G19" s="36">
        <v>34</v>
      </c>
    </row>
    <row r="20" spans="1:7" ht="15.75" thickBot="1" x14ac:dyDescent="0.3">
      <c r="A20" s="26">
        <f t="shared" si="0"/>
        <v>81000111</v>
      </c>
      <c r="B20" s="45" t="s">
        <v>17</v>
      </c>
      <c r="C20" s="38">
        <v>81000111</v>
      </c>
      <c r="D20" s="33" t="s">
        <v>117</v>
      </c>
      <c r="E20" s="39" t="s">
        <v>18</v>
      </c>
      <c r="F20" s="35" t="s">
        <v>87</v>
      </c>
      <c r="G20" s="36">
        <v>222</v>
      </c>
    </row>
    <row r="21" spans="1:7" ht="15.75" thickBot="1" x14ac:dyDescent="0.3">
      <c r="A21" s="26">
        <f t="shared" si="0"/>
        <v>81000138</v>
      </c>
      <c r="B21" s="45" t="s">
        <v>17</v>
      </c>
      <c r="C21" s="38">
        <v>81000138</v>
      </c>
      <c r="D21" s="33" t="s">
        <v>118</v>
      </c>
      <c r="E21" s="39" t="s">
        <v>18</v>
      </c>
      <c r="F21" s="35" t="s">
        <v>87</v>
      </c>
      <c r="G21" s="36">
        <v>222</v>
      </c>
    </row>
    <row r="22" spans="1:7" ht="15.75" thickBot="1" x14ac:dyDescent="0.3">
      <c r="A22" s="26">
        <f t="shared" si="0"/>
        <v>81000154</v>
      </c>
      <c r="B22" s="45" t="s">
        <v>17</v>
      </c>
      <c r="C22" s="38">
        <v>81000154</v>
      </c>
      <c r="D22" s="33" t="s">
        <v>119</v>
      </c>
      <c r="E22" s="39" t="s">
        <v>18</v>
      </c>
      <c r="F22" s="35" t="s">
        <v>87</v>
      </c>
      <c r="G22" s="36">
        <v>222</v>
      </c>
    </row>
    <row r="23" spans="1:7" ht="15.75" thickBot="1" x14ac:dyDescent="0.3">
      <c r="A23" s="26">
        <f t="shared" si="0"/>
        <v>81000170</v>
      </c>
      <c r="B23" s="46" t="s">
        <v>17</v>
      </c>
      <c r="C23" s="42">
        <v>81000170</v>
      </c>
      <c r="D23" s="33" t="s">
        <v>120</v>
      </c>
      <c r="E23" s="43" t="s">
        <v>18</v>
      </c>
      <c r="F23" s="35" t="s">
        <v>87</v>
      </c>
      <c r="G23" s="36">
        <v>222</v>
      </c>
    </row>
    <row r="24" spans="1:7" ht="15.75" thickBot="1" x14ac:dyDescent="0.3">
      <c r="A24" s="26">
        <f t="shared" si="0"/>
        <v>84000090</v>
      </c>
      <c r="B24" s="47" t="s">
        <v>19</v>
      </c>
      <c r="C24" s="48">
        <v>84000090</v>
      </c>
      <c r="D24" s="33" t="s">
        <v>121</v>
      </c>
      <c r="E24" s="49" t="s">
        <v>11</v>
      </c>
      <c r="F24" s="35" t="s">
        <v>87</v>
      </c>
      <c r="G24" s="36">
        <v>72</v>
      </c>
    </row>
    <row r="25" spans="1:7" ht="15.75" thickBot="1" x14ac:dyDescent="0.3">
      <c r="A25" s="26">
        <f t="shared" si="0"/>
        <v>84000139</v>
      </c>
      <c r="B25" s="47" t="s">
        <v>19</v>
      </c>
      <c r="C25" s="48">
        <v>84000139</v>
      </c>
      <c r="D25" s="33" t="s">
        <v>20</v>
      </c>
      <c r="E25" s="49" t="s">
        <v>13</v>
      </c>
      <c r="F25" s="35" t="s">
        <v>87</v>
      </c>
      <c r="G25" s="36">
        <v>34</v>
      </c>
    </row>
    <row r="26" spans="1:7" ht="15.75" thickBot="1" x14ac:dyDescent="0.3">
      <c r="A26" s="26">
        <f t="shared" si="0"/>
        <v>84000163</v>
      </c>
      <c r="B26" s="47" t="s">
        <v>19</v>
      </c>
      <c r="C26" s="48">
        <v>84000163</v>
      </c>
      <c r="D26" s="33" t="s">
        <v>21</v>
      </c>
      <c r="E26" s="49" t="s">
        <v>13</v>
      </c>
      <c r="F26" s="35" t="s">
        <v>87</v>
      </c>
      <c r="G26" s="36">
        <v>21</v>
      </c>
    </row>
    <row r="27" spans="1:7" ht="15.75" thickBot="1" x14ac:dyDescent="0.3">
      <c r="A27" s="26">
        <f t="shared" si="0"/>
        <v>84000198</v>
      </c>
      <c r="B27" s="37" t="s">
        <v>19</v>
      </c>
      <c r="C27" s="38">
        <v>84000198</v>
      </c>
      <c r="D27" s="33" t="s">
        <v>122</v>
      </c>
      <c r="E27" s="39" t="s">
        <v>11</v>
      </c>
      <c r="F27" s="35" t="s">
        <v>87</v>
      </c>
      <c r="G27" s="36">
        <v>140</v>
      </c>
    </row>
    <row r="28" spans="1:7" ht="15.75" thickBot="1" x14ac:dyDescent="0.3">
      <c r="A28" s="26">
        <f t="shared" si="0"/>
        <v>84000244</v>
      </c>
      <c r="B28" s="37" t="s">
        <v>19</v>
      </c>
      <c r="C28" s="38">
        <v>84000244</v>
      </c>
      <c r="D28" s="33" t="s">
        <v>123</v>
      </c>
      <c r="E28" s="39" t="s">
        <v>18</v>
      </c>
      <c r="F28" s="35" t="s">
        <v>87</v>
      </c>
      <c r="G28" s="36">
        <v>44</v>
      </c>
    </row>
    <row r="29" spans="1:7" ht="15.75" thickBot="1" x14ac:dyDescent="0.3">
      <c r="A29" s="26">
        <f t="shared" si="0"/>
        <v>84000252</v>
      </c>
      <c r="B29" s="50" t="s">
        <v>19</v>
      </c>
      <c r="C29" s="51">
        <v>84000252</v>
      </c>
      <c r="D29" s="33" t="s">
        <v>124</v>
      </c>
      <c r="E29" s="52" t="s">
        <v>18</v>
      </c>
      <c r="F29" s="35" t="s">
        <v>87</v>
      </c>
      <c r="G29" s="36">
        <v>44</v>
      </c>
    </row>
    <row r="30" spans="1:7" ht="15.75" thickBot="1" x14ac:dyDescent="0.3">
      <c r="A30" s="26">
        <f t="shared" si="0"/>
        <v>81000278</v>
      </c>
      <c r="B30" s="44" t="s">
        <v>89</v>
      </c>
      <c r="C30" s="32">
        <v>81000278</v>
      </c>
      <c r="D30" s="53" t="s">
        <v>125</v>
      </c>
      <c r="E30" s="34" t="s">
        <v>22</v>
      </c>
      <c r="F30" s="35" t="s">
        <v>87</v>
      </c>
      <c r="G30" s="36">
        <v>22</v>
      </c>
    </row>
    <row r="31" spans="1:7" ht="15.75" thickBot="1" x14ac:dyDescent="0.3">
      <c r="A31" s="26">
        <f t="shared" si="0"/>
        <v>81000294</v>
      </c>
      <c r="B31" s="45" t="s">
        <v>89</v>
      </c>
      <c r="C31" s="38">
        <v>81000294</v>
      </c>
      <c r="D31" s="33" t="s">
        <v>126</v>
      </c>
      <c r="E31" s="39" t="s">
        <v>22</v>
      </c>
      <c r="F31" s="35" t="s">
        <v>87</v>
      </c>
      <c r="G31" s="36">
        <v>222</v>
      </c>
    </row>
    <row r="32" spans="1:7" ht="15.75" thickBot="1" x14ac:dyDescent="0.3">
      <c r="A32" s="26">
        <f t="shared" si="0"/>
        <v>81000308</v>
      </c>
      <c r="B32" s="45" t="s">
        <v>89</v>
      </c>
      <c r="C32" s="38">
        <v>81000308</v>
      </c>
      <c r="D32" s="53" t="s">
        <v>127</v>
      </c>
      <c r="E32" s="39" t="s">
        <v>23</v>
      </c>
      <c r="F32" s="35" t="s">
        <v>87</v>
      </c>
      <c r="G32" s="36">
        <v>44</v>
      </c>
    </row>
    <row r="33" spans="1:7" ht="15.75" thickBot="1" x14ac:dyDescent="0.3">
      <c r="A33" s="26">
        <f t="shared" si="0"/>
        <v>81000383</v>
      </c>
      <c r="B33" s="45" t="s">
        <v>89</v>
      </c>
      <c r="C33" s="38">
        <v>81000383</v>
      </c>
      <c r="D33" s="33" t="s">
        <v>128</v>
      </c>
      <c r="E33" s="39" t="s">
        <v>22</v>
      </c>
      <c r="F33" s="35" t="s">
        <v>90</v>
      </c>
      <c r="G33" s="36">
        <v>29</v>
      </c>
    </row>
    <row r="34" spans="1:7" ht="15.75" thickBot="1" x14ac:dyDescent="0.3">
      <c r="A34" s="26">
        <f t="shared" si="0"/>
        <v>81000405</v>
      </c>
      <c r="B34" s="45" t="s">
        <v>89</v>
      </c>
      <c r="C34" s="38">
        <v>81000405</v>
      </c>
      <c r="D34" s="33" t="s">
        <v>129</v>
      </c>
      <c r="E34" s="39" t="s">
        <v>22</v>
      </c>
      <c r="F34" s="35" t="s">
        <v>87</v>
      </c>
      <c r="G34" s="36">
        <v>78</v>
      </c>
    </row>
    <row r="35" spans="1:7" ht="15.75" thickBot="1" x14ac:dyDescent="0.3">
      <c r="A35" s="26">
        <f t="shared" si="0"/>
        <v>81000413</v>
      </c>
      <c r="B35" s="45" t="s">
        <v>89</v>
      </c>
      <c r="C35" s="38">
        <v>81000413</v>
      </c>
      <c r="D35" s="53" t="s">
        <v>130</v>
      </c>
      <c r="E35" s="39" t="s">
        <v>22</v>
      </c>
      <c r="F35" s="35" t="s">
        <v>87</v>
      </c>
      <c r="G35" s="36">
        <v>96</v>
      </c>
    </row>
    <row r="36" spans="1:7" ht="15.75" thickBot="1" x14ac:dyDescent="0.3">
      <c r="A36" s="26">
        <f t="shared" si="0"/>
        <v>81000324</v>
      </c>
      <c r="B36" s="45" t="s">
        <v>89</v>
      </c>
      <c r="C36" s="38">
        <v>81000324</v>
      </c>
      <c r="D36" s="53" t="s">
        <v>131</v>
      </c>
      <c r="E36" s="39" t="s">
        <v>22</v>
      </c>
      <c r="F36" s="35" t="s">
        <v>87</v>
      </c>
      <c r="G36" s="36">
        <v>86</v>
      </c>
    </row>
    <row r="37" spans="1:7" ht="15.75" thickBot="1" x14ac:dyDescent="0.3">
      <c r="A37" s="26">
        <f t="shared" si="0"/>
        <v>81000340</v>
      </c>
      <c r="B37" s="45" t="s">
        <v>89</v>
      </c>
      <c r="C37" s="38">
        <v>81000340</v>
      </c>
      <c r="D37" s="53" t="s">
        <v>132</v>
      </c>
      <c r="E37" s="39" t="s">
        <v>22</v>
      </c>
      <c r="F37" s="35" t="s">
        <v>87</v>
      </c>
      <c r="G37" s="36">
        <v>193</v>
      </c>
    </row>
    <row r="38" spans="1:7" ht="15.75" thickBot="1" x14ac:dyDescent="0.3">
      <c r="A38" s="26">
        <f t="shared" si="0"/>
        <v>81000375</v>
      </c>
      <c r="B38" s="45" t="s">
        <v>89</v>
      </c>
      <c r="C38" s="38">
        <v>81000375</v>
      </c>
      <c r="D38" s="33" t="s">
        <v>133</v>
      </c>
      <c r="E38" s="39" t="s">
        <v>22</v>
      </c>
      <c r="F38" s="35">
        <v>0</v>
      </c>
      <c r="G38" s="36">
        <v>14</v>
      </c>
    </row>
    <row r="39" spans="1:7" ht="15.75" thickBot="1" x14ac:dyDescent="0.3">
      <c r="A39" s="26">
        <f t="shared" si="0"/>
        <v>81000367</v>
      </c>
      <c r="B39" s="45" t="s">
        <v>89</v>
      </c>
      <c r="C39" s="38">
        <v>81000367</v>
      </c>
      <c r="D39" s="53" t="s">
        <v>134</v>
      </c>
      <c r="E39" s="39" t="s">
        <v>22</v>
      </c>
      <c r="F39" s="35" t="s">
        <v>135</v>
      </c>
      <c r="G39" s="36">
        <v>64</v>
      </c>
    </row>
    <row r="40" spans="1:7" ht="15.75" thickBot="1" x14ac:dyDescent="0.3">
      <c r="A40" s="26">
        <f t="shared" si="0"/>
        <v>81000421</v>
      </c>
      <c r="B40" s="45" t="s">
        <v>89</v>
      </c>
      <c r="C40" s="38">
        <v>81000421</v>
      </c>
      <c r="D40" s="33" t="s">
        <v>136</v>
      </c>
      <c r="E40" s="39" t="s">
        <v>22</v>
      </c>
      <c r="F40" s="35">
        <v>0</v>
      </c>
      <c r="G40" s="36">
        <v>14</v>
      </c>
    </row>
    <row r="41" spans="1:7" ht="15.75" thickBot="1" x14ac:dyDescent="0.3">
      <c r="A41" s="26">
        <f t="shared" si="0"/>
        <v>81000430</v>
      </c>
      <c r="B41" s="45" t="s">
        <v>89</v>
      </c>
      <c r="C41" s="38">
        <v>81000430</v>
      </c>
      <c r="D41" s="53" t="s">
        <v>137</v>
      </c>
      <c r="E41" s="39" t="s">
        <v>22</v>
      </c>
      <c r="F41" s="35" t="s">
        <v>87</v>
      </c>
      <c r="G41" s="36">
        <v>86</v>
      </c>
    </row>
    <row r="42" spans="1:7" ht="15.75" thickBot="1" x14ac:dyDescent="0.3">
      <c r="A42" s="26">
        <f t="shared" si="0"/>
        <v>81000472</v>
      </c>
      <c r="B42" s="45" t="s">
        <v>89</v>
      </c>
      <c r="C42" s="38">
        <v>81000472</v>
      </c>
      <c r="D42" s="53" t="s">
        <v>138</v>
      </c>
      <c r="E42" s="39" t="s">
        <v>22</v>
      </c>
      <c r="F42" s="35" t="s">
        <v>87</v>
      </c>
      <c r="G42" s="36">
        <v>86</v>
      </c>
    </row>
    <row r="43" spans="1:7" ht="15.75" thickBot="1" x14ac:dyDescent="0.3">
      <c r="A43" s="26">
        <f t="shared" si="0"/>
        <v>81000480</v>
      </c>
      <c r="B43" s="45" t="s">
        <v>89</v>
      </c>
      <c r="C43" s="38">
        <v>81000480</v>
      </c>
      <c r="D43" s="53" t="s">
        <v>139</v>
      </c>
      <c r="E43" s="39" t="s">
        <v>22</v>
      </c>
      <c r="F43" s="35" t="s">
        <v>87</v>
      </c>
      <c r="G43" s="36">
        <v>110</v>
      </c>
    </row>
    <row r="44" spans="1:7" ht="15.75" thickBot="1" x14ac:dyDescent="0.3">
      <c r="A44" s="26">
        <f t="shared" si="0"/>
        <v>345</v>
      </c>
      <c r="B44" s="45" t="s">
        <v>89</v>
      </c>
      <c r="C44" s="38">
        <v>345</v>
      </c>
      <c r="D44" s="53" t="s">
        <v>140</v>
      </c>
      <c r="E44" s="39" t="s">
        <v>24</v>
      </c>
      <c r="F44" s="35" t="s">
        <v>87</v>
      </c>
      <c r="G44" s="36">
        <v>381</v>
      </c>
    </row>
    <row r="45" spans="1:7" ht="15.75" thickBot="1" x14ac:dyDescent="0.3">
      <c r="A45" s="26">
        <f t="shared" si="0"/>
        <v>346</v>
      </c>
      <c r="B45" s="45" t="s">
        <v>89</v>
      </c>
      <c r="C45" s="38">
        <v>346</v>
      </c>
      <c r="D45" s="53" t="s">
        <v>141</v>
      </c>
      <c r="E45" s="39" t="s">
        <v>24</v>
      </c>
      <c r="F45" s="35" t="s">
        <v>87</v>
      </c>
      <c r="G45" s="36">
        <v>346</v>
      </c>
    </row>
    <row r="46" spans="1:7" ht="15.75" thickBot="1" x14ac:dyDescent="0.3">
      <c r="A46" s="26">
        <f t="shared" si="0"/>
        <v>348</v>
      </c>
      <c r="B46" s="46" t="s">
        <v>89</v>
      </c>
      <c r="C46" s="42">
        <v>348</v>
      </c>
      <c r="D46" s="53" t="s">
        <v>142</v>
      </c>
      <c r="E46" s="43" t="s">
        <v>24</v>
      </c>
      <c r="F46" s="35" t="s">
        <v>87</v>
      </c>
      <c r="G46" s="36">
        <v>313</v>
      </c>
    </row>
    <row r="47" spans="1:7" ht="15.75" thickBot="1" x14ac:dyDescent="0.3">
      <c r="A47" s="26">
        <f t="shared" si="0"/>
        <v>82000050</v>
      </c>
      <c r="B47" s="31" t="s">
        <v>25</v>
      </c>
      <c r="C47" s="32">
        <v>82000050</v>
      </c>
      <c r="D47" s="33" t="s">
        <v>143</v>
      </c>
      <c r="E47" s="34" t="s">
        <v>26</v>
      </c>
      <c r="F47" s="35" t="s">
        <v>88</v>
      </c>
      <c r="G47" s="36">
        <v>317</v>
      </c>
    </row>
    <row r="48" spans="1:7" ht="15.75" thickBot="1" x14ac:dyDescent="0.3">
      <c r="A48" s="26">
        <f t="shared" si="0"/>
        <v>82000069</v>
      </c>
      <c r="B48" s="37" t="s">
        <v>25</v>
      </c>
      <c r="C48" s="38">
        <v>82000069</v>
      </c>
      <c r="D48" s="33" t="s">
        <v>144</v>
      </c>
      <c r="E48" s="39" t="s">
        <v>26</v>
      </c>
      <c r="F48" s="35" t="s">
        <v>88</v>
      </c>
      <c r="G48" s="36">
        <v>311</v>
      </c>
    </row>
    <row r="49" spans="1:7" ht="15.75" thickBot="1" x14ac:dyDescent="0.3">
      <c r="A49" s="26">
        <f t="shared" si="0"/>
        <v>82000077</v>
      </c>
      <c r="B49" s="37" t="s">
        <v>25</v>
      </c>
      <c r="C49" s="38">
        <v>82000077</v>
      </c>
      <c r="D49" s="33" t="s">
        <v>145</v>
      </c>
      <c r="E49" s="39" t="s">
        <v>27</v>
      </c>
      <c r="F49" s="35" t="s">
        <v>88</v>
      </c>
      <c r="G49" s="36">
        <v>311</v>
      </c>
    </row>
    <row r="50" spans="1:7" ht="15.75" thickBot="1" x14ac:dyDescent="0.3">
      <c r="A50" s="26">
        <f t="shared" si="0"/>
        <v>82000085</v>
      </c>
      <c r="B50" s="37" t="s">
        <v>25</v>
      </c>
      <c r="C50" s="38">
        <v>82000085</v>
      </c>
      <c r="D50" s="33" t="s">
        <v>146</v>
      </c>
      <c r="E50" s="39" t="s">
        <v>27</v>
      </c>
      <c r="F50" s="35" t="s">
        <v>88</v>
      </c>
      <c r="G50" s="36">
        <v>283</v>
      </c>
    </row>
    <row r="51" spans="1:7" ht="15.75" thickBot="1" x14ac:dyDescent="0.3">
      <c r="A51" s="26">
        <f t="shared" si="0"/>
        <v>82000158</v>
      </c>
      <c r="B51" s="37" t="s">
        <v>25</v>
      </c>
      <c r="C51" s="38">
        <v>82000158</v>
      </c>
      <c r="D51" s="33" t="s">
        <v>147</v>
      </c>
      <c r="E51" s="39" t="s">
        <v>27</v>
      </c>
      <c r="F51" s="35" t="s">
        <v>88</v>
      </c>
      <c r="G51" s="36">
        <v>383</v>
      </c>
    </row>
    <row r="52" spans="1:7" ht="15.75" thickBot="1" x14ac:dyDescent="0.3">
      <c r="A52" s="26">
        <f t="shared" si="0"/>
        <v>82000166</v>
      </c>
      <c r="B52" s="37" t="s">
        <v>25</v>
      </c>
      <c r="C52" s="38">
        <v>82000166</v>
      </c>
      <c r="D52" s="33" t="s">
        <v>148</v>
      </c>
      <c r="E52" s="39" t="s">
        <v>27</v>
      </c>
      <c r="F52" s="35" t="s">
        <v>88</v>
      </c>
      <c r="G52" s="36">
        <v>311</v>
      </c>
    </row>
    <row r="53" spans="1:7" ht="15.75" thickBot="1" x14ac:dyDescent="0.3">
      <c r="A53" s="26">
        <f t="shared" si="0"/>
        <v>82000174</v>
      </c>
      <c r="B53" s="37" t="s">
        <v>25</v>
      </c>
      <c r="C53" s="38">
        <v>82000174</v>
      </c>
      <c r="D53" s="33" t="s">
        <v>149</v>
      </c>
      <c r="E53" s="39" t="s">
        <v>27</v>
      </c>
      <c r="F53" s="35" t="s">
        <v>88</v>
      </c>
      <c r="G53" s="36">
        <v>283</v>
      </c>
    </row>
    <row r="54" spans="1:7" ht="15.75" thickBot="1" x14ac:dyDescent="0.3">
      <c r="A54" s="26">
        <f t="shared" si="0"/>
        <v>82000182</v>
      </c>
      <c r="B54" s="37" t="s">
        <v>25</v>
      </c>
      <c r="C54" s="38">
        <v>82000182</v>
      </c>
      <c r="D54" s="33" t="s">
        <v>150</v>
      </c>
      <c r="E54" s="39" t="s">
        <v>27</v>
      </c>
      <c r="F54" s="35" t="s">
        <v>88</v>
      </c>
      <c r="G54" s="36">
        <v>271</v>
      </c>
    </row>
    <row r="55" spans="1:7" ht="15.75" thickBot="1" x14ac:dyDescent="0.3">
      <c r="A55" s="26">
        <f t="shared" si="0"/>
        <v>85200050</v>
      </c>
      <c r="B55" s="37" t="s">
        <v>25</v>
      </c>
      <c r="C55" s="38">
        <v>85200050</v>
      </c>
      <c r="D55" s="33" t="s">
        <v>151</v>
      </c>
      <c r="E55" s="39" t="s">
        <v>26</v>
      </c>
      <c r="F55" s="35" t="s">
        <v>88</v>
      </c>
      <c r="G55" s="36">
        <v>222</v>
      </c>
    </row>
    <row r="56" spans="1:7" ht="15.75" thickBot="1" x14ac:dyDescent="0.3">
      <c r="A56" s="26">
        <f t="shared" si="0"/>
        <v>85200069</v>
      </c>
      <c r="B56" s="37" t="s">
        <v>25</v>
      </c>
      <c r="C56" s="38">
        <v>85200069</v>
      </c>
      <c r="D56" s="33" t="s">
        <v>152</v>
      </c>
      <c r="E56" s="39" t="s">
        <v>13</v>
      </c>
      <c r="F56" s="35" t="s">
        <v>88</v>
      </c>
      <c r="G56" s="36">
        <v>122</v>
      </c>
    </row>
    <row r="57" spans="1:7" ht="15.75" thickBot="1" x14ac:dyDescent="0.3">
      <c r="A57" s="26">
        <f t="shared" si="0"/>
        <v>85200077</v>
      </c>
      <c r="B57" s="37" t="s">
        <v>25</v>
      </c>
      <c r="C57" s="38">
        <v>85200077</v>
      </c>
      <c r="D57" s="33" t="s">
        <v>304</v>
      </c>
      <c r="E57" s="39" t="s">
        <v>28</v>
      </c>
      <c r="F57" s="35" t="s">
        <v>88</v>
      </c>
      <c r="G57" s="36">
        <v>46</v>
      </c>
    </row>
    <row r="58" spans="1:7" ht="15.75" thickBot="1" x14ac:dyDescent="0.3">
      <c r="A58" s="26">
        <f t="shared" si="0"/>
        <v>85200093</v>
      </c>
      <c r="B58" s="37" t="s">
        <v>25</v>
      </c>
      <c r="C58" s="38">
        <v>85200093</v>
      </c>
      <c r="D58" s="33" t="s">
        <v>153</v>
      </c>
      <c r="E58" s="39" t="s">
        <v>29</v>
      </c>
      <c r="F58" s="35" t="s">
        <v>88</v>
      </c>
      <c r="G58" s="36">
        <v>560</v>
      </c>
    </row>
    <row r="59" spans="1:7" ht="15.75" thickBot="1" x14ac:dyDescent="0.3">
      <c r="A59" s="26">
        <f t="shared" si="0"/>
        <v>85200107</v>
      </c>
      <c r="B59" s="37" t="s">
        <v>25</v>
      </c>
      <c r="C59" s="38">
        <v>85200107</v>
      </c>
      <c r="D59" s="33" t="s">
        <v>154</v>
      </c>
      <c r="E59" s="39" t="s">
        <v>29</v>
      </c>
      <c r="F59" s="35" t="s">
        <v>88</v>
      </c>
      <c r="G59" s="36">
        <v>844</v>
      </c>
    </row>
    <row r="60" spans="1:7" ht="15.75" thickBot="1" x14ac:dyDescent="0.3">
      <c r="A60" s="26">
        <f t="shared" si="0"/>
        <v>85200115</v>
      </c>
      <c r="B60" s="37" t="s">
        <v>25</v>
      </c>
      <c r="C60" s="38">
        <v>85200115</v>
      </c>
      <c r="D60" s="33" t="s">
        <v>155</v>
      </c>
      <c r="E60" s="39" t="s">
        <v>26</v>
      </c>
      <c r="F60" s="35" t="s">
        <v>88</v>
      </c>
      <c r="G60" s="36">
        <v>385</v>
      </c>
    </row>
    <row r="61" spans="1:7" ht="15.75" thickBot="1" x14ac:dyDescent="0.3">
      <c r="A61" s="26">
        <f t="shared" si="0"/>
        <v>85200123</v>
      </c>
      <c r="B61" s="37" t="s">
        <v>25</v>
      </c>
      <c r="C61" s="38">
        <v>85200123</v>
      </c>
      <c r="D61" s="33" t="s">
        <v>156</v>
      </c>
      <c r="E61" s="39" t="s">
        <v>26</v>
      </c>
      <c r="F61" s="35" t="s">
        <v>88</v>
      </c>
      <c r="G61" s="36">
        <v>186</v>
      </c>
    </row>
    <row r="62" spans="1:7" ht="15.75" thickBot="1" x14ac:dyDescent="0.3">
      <c r="A62" s="26">
        <f t="shared" si="0"/>
        <v>85200140</v>
      </c>
      <c r="B62" s="37" t="s">
        <v>25</v>
      </c>
      <c r="C62" s="38">
        <v>85200140</v>
      </c>
      <c r="D62" s="33" t="s">
        <v>157</v>
      </c>
      <c r="E62" s="39" t="s">
        <v>29</v>
      </c>
      <c r="F62" s="35" t="s">
        <v>88</v>
      </c>
      <c r="G62" s="36">
        <v>333</v>
      </c>
    </row>
    <row r="63" spans="1:7" ht="15.75" thickBot="1" x14ac:dyDescent="0.3">
      <c r="A63" s="26">
        <f t="shared" si="0"/>
        <v>85200131</v>
      </c>
      <c r="B63" s="37" t="s">
        <v>25</v>
      </c>
      <c r="C63" s="38">
        <v>85200131</v>
      </c>
      <c r="D63" s="33" t="s">
        <v>158</v>
      </c>
      <c r="E63" s="39" t="s">
        <v>26</v>
      </c>
      <c r="F63" s="35" t="s">
        <v>88</v>
      </c>
      <c r="G63" s="36">
        <v>66</v>
      </c>
    </row>
    <row r="64" spans="1:7" ht="15.75" thickBot="1" x14ac:dyDescent="0.3">
      <c r="A64" s="26">
        <f t="shared" si="0"/>
        <v>85200158</v>
      </c>
      <c r="B64" s="41" t="s">
        <v>25</v>
      </c>
      <c r="C64" s="42">
        <v>85200158</v>
      </c>
      <c r="D64" s="33" t="s">
        <v>159</v>
      </c>
      <c r="E64" s="43" t="s">
        <v>29</v>
      </c>
      <c r="F64" s="35" t="s">
        <v>88</v>
      </c>
      <c r="G64" s="36">
        <v>533</v>
      </c>
    </row>
    <row r="65" spans="1:7" ht="15.75" thickBot="1" x14ac:dyDescent="0.3">
      <c r="A65" s="26">
        <f t="shared" si="0"/>
        <v>85200166</v>
      </c>
      <c r="B65" s="54" t="s">
        <v>25</v>
      </c>
      <c r="C65" s="55">
        <v>85200166</v>
      </c>
      <c r="D65" s="56" t="s">
        <v>160</v>
      </c>
      <c r="E65" s="49" t="s">
        <v>26</v>
      </c>
      <c r="F65" s="35" t="s">
        <v>88</v>
      </c>
      <c r="G65" s="36">
        <v>258</v>
      </c>
    </row>
    <row r="66" spans="1:7" ht="15.75" thickBot="1" x14ac:dyDescent="0.3">
      <c r="A66" s="26">
        <f t="shared" si="0"/>
        <v>85100021</v>
      </c>
      <c r="B66" s="54" t="s">
        <v>91</v>
      </c>
      <c r="C66" s="38">
        <v>85100021</v>
      </c>
      <c r="D66" s="56" t="s">
        <v>161</v>
      </c>
      <c r="E66" s="49" t="s">
        <v>13</v>
      </c>
      <c r="F66" s="35" t="s">
        <v>90</v>
      </c>
      <c r="G66" s="36">
        <v>955</v>
      </c>
    </row>
    <row r="67" spans="1:7" ht="15.75" thickBot="1" x14ac:dyDescent="0.3">
      <c r="A67" s="26">
        <f t="shared" ref="A67:A130" si="1">C67</f>
        <v>85100030</v>
      </c>
      <c r="B67" s="54" t="s">
        <v>91</v>
      </c>
      <c r="C67" s="38">
        <v>85100030</v>
      </c>
      <c r="D67" s="56" t="s">
        <v>162</v>
      </c>
      <c r="E67" s="49" t="s">
        <v>13</v>
      </c>
      <c r="F67" s="35" t="s">
        <v>90</v>
      </c>
      <c r="G67" s="36">
        <v>390</v>
      </c>
    </row>
    <row r="68" spans="1:7" ht="15.75" thickBot="1" x14ac:dyDescent="0.3">
      <c r="A68" s="26">
        <f t="shared" si="1"/>
        <v>85100031</v>
      </c>
      <c r="B68" s="54" t="s">
        <v>91</v>
      </c>
      <c r="C68" s="38">
        <v>85100031</v>
      </c>
      <c r="D68" s="53" t="s">
        <v>163</v>
      </c>
      <c r="E68" s="49" t="s">
        <v>13</v>
      </c>
      <c r="F68" s="35" t="s">
        <v>90</v>
      </c>
      <c r="G68" s="36">
        <v>2776</v>
      </c>
    </row>
    <row r="69" spans="1:7" ht="15.75" thickBot="1" x14ac:dyDescent="0.3">
      <c r="A69" s="26">
        <f t="shared" si="1"/>
        <v>85100064</v>
      </c>
      <c r="B69" s="45" t="s">
        <v>91</v>
      </c>
      <c r="C69" s="38">
        <v>85100064</v>
      </c>
      <c r="D69" s="53" t="s">
        <v>164</v>
      </c>
      <c r="E69" s="39" t="s">
        <v>30</v>
      </c>
      <c r="F69" s="35" t="s">
        <v>88</v>
      </c>
      <c r="G69" s="36">
        <v>172</v>
      </c>
    </row>
    <row r="70" spans="1:7" ht="15.75" thickBot="1" x14ac:dyDescent="0.3">
      <c r="A70" s="26">
        <f t="shared" si="1"/>
        <v>85100072</v>
      </c>
      <c r="B70" s="45" t="s">
        <v>91</v>
      </c>
      <c r="C70" s="38">
        <v>85100072</v>
      </c>
      <c r="D70" s="53" t="s">
        <v>165</v>
      </c>
      <c r="E70" s="39" t="s">
        <v>31</v>
      </c>
      <c r="F70" s="35" t="s">
        <v>90</v>
      </c>
      <c r="G70" s="36">
        <v>66</v>
      </c>
    </row>
    <row r="71" spans="1:7" ht="15.75" thickBot="1" x14ac:dyDescent="0.3">
      <c r="A71" s="26">
        <f t="shared" si="1"/>
        <v>85100099</v>
      </c>
      <c r="B71" s="45" t="s">
        <v>91</v>
      </c>
      <c r="C71" s="38">
        <v>85100099</v>
      </c>
      <c r="D71" s="33" t="s">
        <v>166</v>
      </c>
      <c r="E71" s="39" t="s">
        <v>32</v>
      </c>
      <c r="F71" s="35" t="s">
        <v>167</v>
      </c>
      <c r="G71" s="36">
        <v>58</v>
      </c>
    </row>
    <row r="72" spans="1:7" ht="15.75" thickBot="1" x14ac:dyDescent="0.3">
      <c r="A72" s="26">
        <f t="shared" si="1"/>
        <v>85100102</v>
      </c>
      <c r="B72" s="45" t="s">
        <v>91</v>
      </c>
      <c r="C72" s="38">
        <v>85100102</v>
      </c>
      <c r="D72" s="53" t="s">
        <v>168</v>
      </c>
      <c r="E72" s="39" t="s">
        <v>32</v>
      </c>
      <c r="F72" s="35" t="s">
        <v>167</v>
      </c>
      <c r="G72" s="36">
        <v>76</v>
      </c>
    </row>
    <row r="73" spans="1:7" ht="15.75" thickBot="1" x14ac:dyDescent="0.3">
      <c r="A73" s="26">
        <f t="shared" si="1"/>
        <v>85100110</v>
      </c>
      <c r="B73" s="45" t="s">
        <v>91</v>
      </c>
      <c r="C73" s="38">
        <v>85100110</v>
      </c>
      <c r="D73" s="33" t="s">
        <v>169</v>
      </c>
      <c r="E73" s="39" t="s">
        <v>32</v>
      </c>
      <c r="F73" s="35" t="s">
        <v>167</v>
      </c>
      <c r="G73" s="36">
        <v>82</v>
      </c>
    </row>
    <row r="74" spans="1:7" ht="15.75" thickBot="1" x14ac:dyDescent="0.3">
      <c r="A74" s="26">
        <f t="shared" si="1"/>
        <v>85100129</v>
      </c>
      <c r="B74" s="45" t="s">
        <v>91</v>
      </c>
      <c r="C74" s="38">
        <v>85100129</v>
      </c>
      <c r="D74" s="33" t="s">
        <v>170</v>
      </c>
      <c r="E74" s="39" t="s">
        <v>32</v>
      </c>
      <c r="F74" s="35" t="s">
        <v>167</v>
      </c>
      <c r="G74" s="36">
        <v>98</v>
      </c>
    </row>
    <row r="75" spans="1:7" ht="15.75" thickBot="1" x14ac:dyDescent="0.3">
      <c r="A75" s="26">
        <f t="shared" si="1"/>
        <v>85100137</v>
      </c>
      <c r="B75" s="45" t="s">
        <v>91</v>
      </c>
      <c r="C75" s="38">
        <v>85100137</v>
      </c>
      <c r="D75" s="33" t="s">
        <v>171</v>
      </c>
      <c r="E75" s="39" t="s">
        <v>13</v>
      </c>
      <c r="F75" s="35" t="s">
        <v>167</v>
      </c>
      <c r="G75" s="36">
        <v>61</v>
      </c>
    </row>
    <row r="76" spans="1:7" ht="15.75" thickBot="1" x14ac:dyDescent="0.3">
      <c r="A76" s="26">
        <f t="shared" si="1"/>
        <v>85100145</v>
      </c>
      <c r="B76" s="45" t="s">
        <v>91</v>
      </c>
      <c r="C76" s="38">
        <v>85100145</v>
      </c>
      <c r="D76" s="33" t="s">
        <v>172</v>
      </c>
      <c r="E76" s="39" t="s">
        <v>13</v>
      </c>
      <c r="F76" s="35" t="s">
        <v>167</v>
      </c>
      <c r="G76" s="36">
        <v>88</v>
      </c>
    </row>
    <row r="77" spans="1:7" ht="15.75" thickBot="1" x14ac:dyDescent="0.3">
      <c r="A77" s="26">
        <f t="shared" si="1"/>
        <v>85100153</v>
      </c>
      <c r="B77" s="45" t="s">
        <v>91</v>
      </c>
      <c r="C77" s="38">
        <v>85100153</v>
      </c>
      <c r="D77" s="33" t="s">
        <v>173</v>
      </c>
      <c r="E77" s="39" t="s">
        <v>13</v>
      </c>
      <c r="F77" s="35" t="s">
        <v>167</v>
      </c>
      <c r="G77" s="36">
        <v>122</v>
      </c>
    </row>
    <row r="78" spans="1:7" ht="15.75" thickBot="1" x14ac:dyDescent="0.3">
      <c r="A78" s="26">
        <f t="shared" si="1"/>
        <v>85100161</v>
      </c>
      <c r="B78" s="45" t="s">
        <v>91</v>
      </c>
      <c r="C78" s="38">
        <v>85100161</v>
      </c>
      <c r="D78" s="33" t="s">
        <v>174</v>
      </c>
      <c r="E78" s="39" t="s">
        <v>13</v>
      </c>
      <c r="F78" s="35" t="s">
        <v>167</v>
      </c>
      <c r="G78" s="36">
        <v>122</v>
      </c>
    </row>
    <row r="79" spans="1:7" ht="15.75" thickBot="1" x14ac:dyDescent="0.3">
      <c r="A79" s="26">
        <f t="shared" si="1"/>
        <v>85100196</v>
      </c>
      <c r="B79" s="45" t="s">
        <v>91</v>
      </c>
      <c r="C79" s="38">
        <v>85100196</v>
      </c>
      <c r="D79" s="33" t="s">
        <v>175</v>
      </c>
      <c r="E79" s="39" t="s">
        <v>32</v>
      </c>
      <c r="F79" s="35" t="s">
        <v>167</v>
      </c>
      <c r="G79" s="36">
        <v>61</v>
      </c>
    </row>
    <row r="80" spans="1:7" ht="15.75" thickBot="1" x14ac:dyDescent="0.3">
      <c r="A80" s="26">
        <f t="shared" si="1"/>
        <v>85100200</v>
      </c>
      <c r="B80" s="45" t="s">
        <v>91</v>
      </c>
      <c r="C80" s="38">
        <v>85100200</v>
      </c>
      <c r="D80" s="33" t="s">
        <v>176</v>
      </c>
      <c r="E80" s="39" t="s">
        <v>32</v>
      </c>
      <c r="F80" s="35" t="s">
        <v>167</v>
      </c>
      <c r="G80" s="36">
        <v>88</v>
      </c>
    </row>
    <row r="81" spans="1:7" ht="15.75" thickBot="1" x14ac:dyDescent="0.3">
      <c r="A81" s="26">
        <f t="shared" si="1"/>
        <v>85100218</v>
      </c>
      <c r="B81" s="45" t="s">
        <v>91</v>
      </c>
      <c r="C81" s="38">
        <v>85100218</v>
      </c>
      <c r="D81" s="33" t="s">
        <v>177</v>
      </c>
      <c r="E81" s="39" t="s">
        <v>32</v>
      </c>
      <c r="F81" s="35" t="s">
        <v>167</v>
      </c>
      <c r="G81" s="36">
        <v>122</v>
      </c>
    </row>
    <row r="82" spans="1:7" ht="15.75" thickBot="1" x14ac:dyDescent="0.3">
      <c r="A82" s="26">
        <f t="shared" si="1"/>
        <v>85100226</v>
      </c>
      <c r="B82" s="45" t="s">
        <v>91</v>
      </c>
      <c r="C82" s="38">
        <v>85100226</v>
      </c>
      <c r="D82" s="33" t="s">
        <v>178</v>
      </c>
      <c r="E82" s="39" t="s">
        <v>32</v>
      </c>
      <c r="F82" s="35" t="s">
        <v>167</v>
      </c>
      <c r="G82" s="36">
        <v>122</v>
      </c>
    </row>
    <row r="83" spans="1:7" ht="15.75" thickBot="1" x14ac:dyDescent="0.3">
      <c r="A83" s="26">
        <f t="shared" si="1"/>
        <v>84000031</v>
      </c>
      <c r="B83" s="45" t="s">
        <v>33</v>
      </c>
      <c r="C83" s="38">
        <v>84000031</v>
      </c>
      <c r="D83" s="33" t="s">
        <v>179</v>
      </c>
      <c r="E83" s="39" t="s">
        <v>11</v>
      </c>
      <c r="F83" s="35" t="s">
        <v>87</v>
      </c>
      <c r="G83" s="36">
        <v>42</v>
      </c>
    </row>
    <row r="84" spans="1:7" ht="15.75" thickBot="1" x14ac:dyDescent="0.3">
      <c r="A84" s="26">
        <f t="shared" si="1"/>
        <v>84000058</v>
      </c>
      <c r="B84" s="45" t="s">
        <v>33</v>
      </c>
      <c r="C84" s="38">
        <v>84000058</v>
      </c>
      <c r="D84" s="33" t="s">
        <v>180</v>
      </c>
      <c r="E84" s="39" t="s">
        <v>11</v>
      </c>
      <c r="F84" s="35" t="s">
        <v>88</v>
      </c>
      <c r="G84" s="36">
        <v>49</v>
      </c>
    </row>
    <row r="85" spans="1:7" ht="15.75" thickBot="1" x14ac:dyDescent="0.3">
      <c r="A85" s="26">
        <f t="shared" si="1"/>
        <v>84000074</v>
      </c>
      <c r="B85" s="45" t="s">
        <v>33</v>
      </c>
      <c r="C85" s="38">
        <v>84000074</v>
      </c>
      <c r="D85" s="33" t="s">
        <v>181</v>
      </c>
      <c r="E85" s="39" t="s">
        <v>11</v>
      </c>
      <c r="F85" s="35" t="s">
        <v>88</v>
      </c>
      <c r="G85" s="36">
        <v>49</v>
      </c>
    </row>
    <row r="86" spans="1:7" ht="15.75" thickBot="1" x14ac:dyDescent="0.3">
      <c r="A86" s="26">
        <f t="shared" si="1"/>
        <v>84000112</v>
      </c>
      <c r="B86" s="57" t="s">
        <v>33</v>
      </c>
      <c r="C86" s="51">
        <v>84000112</v>
      </c>
      <c r="D86" s="58" t="s">
        <v>182</v>
      </c>
      <c r="E86" s="52" t="s">
        <v>34</v>
      </c>
      <c r="F86" s="59" t="s">
        <v>87</v>
      </c>
      <c r="G86" s="60">
        <v>76</v>
      </c>
    </row>
    <row r="87" spans="1:7" ht="15.75" thickBot="1" x14ac:dyDescent="0.3">
      <c r="A87" s="26">
        <f t="shared" si="1"/>
        <v>81000014</v>
      </c>
      <c r="B87" s="31" t="s">
        <v>33</v>
      </c>
      <c r="C87" s="32">
        <v>81000014</v>
      </c>
      <c r="D87" s="33" t="s">
        <v>183</v>
      </c>
      <c r="E87" s="34" t="s">
        <v>11</v>
      </c>
      <c r="F87" s="35" t="s">
        <v>87</v>
      </c>
      <c r="G87" s="36">
        <v>70</v>
      </c>
    </row>
    <row r="88" spans="1:7" ht="15.75" thickBot="1" x14ac:dyDescent="0.3">
      <c r="A88" s="26">
        <f t="shared" si="1"/>
        <v>87000032</v>
      </c>
      <c r="B88" s="37" t="s">
        <v>33</v>
      </c>
      <c r="C88" s="38">
        <v>87000032</v>
      </c>
      <c r="D88" s="33" t="s">
        <v>184</v>
      </c>
      <c r="E88" s="39" t="s">
        <v>11</v>
      </c>
      <c r="F88" s="35" t="s">
        <v>87</v>
      </c>
      <c r="G88" s="36">
        <v>70</v>
      </c>
    </row>
    <row r="89" spans="1:7" ht="15.75" thickBot="1" x14ac:dyDescent="0.3">
      <c r="A89" s="26">
        <f t="shared" si="1"/>
        <v>83000020</v>
      </c>
      <c r="B89" s="37" t="s">
        <v>33</v>
      </c>
      <c r="C89" s="38">
        <v>83000020</v>
      </c>
      <c r="D89" s="33" t="s">
        <v>185</v>
      </c>
      <c r="E89" s="39" t="s">
        <v>35</v>
      </c>
      <c r="F89" s="35" t="s">
        <v>88</v>
      </c>
      <c r="G89" s="36">
        <v>168</v>
      </c>
    </row>
    <row r="90" spans="1:7" ht="15.75" thickBot="1" x14ac:dyDescent="0.3">
      <c r="A90" s="26">
        <f t="shared" si="1"/>
        <v>87000040</v>
      </c>
      <c r="B90" s="37" t="s">
        <v>33</v>
      </c>
      <c r="C90" s="38">
        <v>87000040</v>
      </c>
      <c r="D90" s="33" t="s">
        <v>186</v>
      </c>
      <c r="E90" s="39" t="s">
        <v>36</v>
      </c>
      <c r="F90" s="35" t="s">
        <v>88</v>
      </c>
      <c r="G90" s="36">
        <v>170</v>
      </c>
    </row>
    <row r="91" spans="1:7" ht="15.75" thickBot="1" x14ac:dyDescent="0.3">
      <c r="A91" s="26">
        <f t="shared" si="1"/>
        <v>83000046</v>
      </c>
      <c r="B91" s="37" t="s">
        <v>33</v>
      </c>
      <c r="C91" s="38">
        <v>83000046</v>
      </c>
      <c r="D91" s="33" t="s">
        <v>187</v>
      </c>
      <c r="E91" s="39" t="s">
        <v>37</v>
      </c>
      <c r="F91" s="35" t="s">
        <v>88</v>
      </c>
      <c r="G91" s="36">
        <v>168</v>
      </c>
    </row>
    <row r="92" spans="1:7" ht="15.75" thickBot="1" x14ac:dyDescent="0.3">
      <c r="A92" s="26">
        <f t="shared" si="1"/>
        <v>87000059</v>
      </c>
      <c r="B92" s="37" t="s">
        <v>33</v>
      </c>
      <c r="C92" s="38">
        <v>87000059</v>
      </c>
      <c r="D92" s="33" t="s">
        <v>188</v>
      </c>
      <c r="E92" s="39" t="s">
        <v>36</v>
      </c>
      <c r="F92" s="35" t="s">
        <v>88</v>
      </c>
      <c r="G92" s="36">
        <v>168</v>
      </c>
    </row>
    <row r="93" spans="1:7" ht="15.75" thickBot="1" x14ac:dyDescent="0.3">
      <c r="A93" s="26">
        <f t="shared" si="1"/>
        <v>83000062</v>
      </c>
      <c r="B93" s="37" t="s">
        <v>33</v>
      </c>
      <c r="C93" s="38">
        <v>83000062</v>
      </c>
      <c r="D93" s="33" t="s">
        <v>189</v>
      </c>
      <c r="E93" s="39" t="s">
        <v>35</v>
      </c>
      <c r="F93" s="35" t="s">
        <v>88</v>
      </c>
      <c r="G93" s="36">
        <v>168</v>
      </c>
    </row>
    <row r="94" spans="1:7" ht="15.75" thickBot="1" x14ac:dyDescent="0.3">
      <c r="A94" s="26">
        <f t="shared" si="1"/>
        <v>87000067</v>
      </c>
      <c r="B94" s="37" t="s">
        <v>33</v>
      </c>
      <c r="C94" s="38">
        <v>87000067</v>
      </c>
      <c r="D94" s="33" t="s">
        <v>190</v>
      </c>
      <c r="E94" s="39" t="s">
        <v>36</v>
      </c>
      <c r="F94" s="35" t="s">
        <v>88</v>
      </c>
      <c r="G94" s="36">
        <v>168</v>
      </c>
    </row>
    <row r="95" spans="1:7" ht="15.75" thickBot="1" x14ac:dyDescent="0.3">
      <c r="A95" s="26">
        <f t="shared" si="1"/>
        <v>83000089</v>
      </c>
      <c r="B95" s="37" t="s">
        <v>33</v>
      </c>
      <c r="C95" s="38">
        <v>83000089</v>
      </c>
      <c r="D95" s="33" t="s">
        <v>191</v>
      </c>
      <c r="E95" s="39" t="s">
        <v>11</v>
      </c>
      <c r="F95" s="35" t="s">
        <v>88</v>
      </c>
      <c r="G95" s="36">
        <v>73</v>
      </c>
    </row>
    <row r="96" spans="1:7" ht="15.75" thickBot="1" x14ac:dyDescent="0.3">
      <c r="A96" s="26">
        <f t="shared" si="1"/>
        <v>83000097</v>
      </c>
      <c r="B96" s="37" t="s">
        <v>33</v>
      </c>
      <c r="C96" s="38">
        <v>83000097</v>
      </c>
      <c r="D96" s="33" t="s">
        <v>192</v>
      </c>
      <c r="E96" s="39" t="s">
        <v>38</v>
      </c>
      <c r="F96" s="35" t="s">
        <v>90</v>
      </c>
      <c r="G96" s="36">
        <v>701</v>
      </c>
    </row>
    <row r="97" spans="1:7" ht="15.75" thickBot="1" x14ac:dyDescent="0.3">
      <c r="A97" s="26">
        <f t="shared" si="1"/>
        <v>83000100</v>
      </c>
      <c r="B97" s="37" t="s">
        <v>33</v>
      </c>
      <c r="C97" s="38">
        <v>83000100</v>
      </c>
      <c r="D97" s="33" t="s">
        <v>193</v>
      </c>
      <c r="E97" s="39" t="s">
        <v>38</v>
      </c>
      <c r="F97" s="35" t="s">
        <v>90</v>
      </c>
      <c r="G97" s="36">
        <v>761</v>
      </c>
    </row>
    <row r="98" spans="1:7" ht="15.75" thickBot="1" x14ac:dyDescent="0.3">
      <c r="A98" s="26">
        <f t="shared" si="1"/>
        <v>83000127</v>
      </c>
      <c r="B98" s="37" t="s">
        <v>33</v>
      </c>
      <c r="C98" s="38">
        <v>83000127</v>
      </c>
      <c r="D98" s="33" t="s">
        <v>194</v>
      </c>
      <c r="E98" s="39" t="s">
        <v>28</v>
      </c>
      <c r="F98" s="35" t="s">
        <v>88</v>
      </c>
      <c r="G98" s="36">
        <v>105</v>
      </c>
    </row>
    <row r="99" spans="1:7" ht="15.75" thickBot="1" x14ac:dyDescent="0.3">
      <c r="A99" s="26">
        <f t="shared" si="1"/>
        <v>83000151</v>
      </c>
      <c r="B99" s="37" t="s">
        <v>33</v>
      </c>
      <c r="C99" s="38">
        <v>83000151</v>
      </c>
      <c r="D99" s="33" t="s">
        <v>195</v>
      </c>
      <c r="E99" s="39" t="s">
        <v>28</v>
      </c>
      <c r="F99" s="35" t="s">
        <v>88</v>
      </c>
      <c r="G99" s="36">
        <v>212</v>
      </c>
    </row>
    <row r="100" spans="1:7" ht="15.75" thickBot="1" x14ac:dyDescent="0.3">
      <c r="A100" s="26">
        <f t="shared" si="1"/>
        <v>82000212</v>
      </c>
      <c r="B100" s="37" t="s">
        <v>39</v>
      </c>
      <c r="C100" s="38">
        <v>82000212</v>
      </c>
      <c r="D100" s="53" t="s">
        <v>196</v>
      </c>
      <c r="E100" s="39" t="s">
        <v>40</v>
      </c>
      <c r="F100" s="35" t="s">
        <v>88</v>
      </c>
      <c r="G100" s="36">
        <v>181</v>
      </c>
    </row>
    <row r="101" spans="1:7" ht="15.75" thickBot="1" x14ac:dyDescent="0.3">
      <c r="A101" s="26">
        <f t="shared" si="1"/>
        <v>82000417</v>
      </c>
      <c r="B101" s="37" t="s">
        <v>39</v>
      </c>
      <c r="C101" s="38">
        <v>82000417</v>
      </c>
      <c r="D101" s="53" t="s">
        <v>197</v>
      </c>
      <c r="E101" s="39" t="s">
        <v>41</v>
      </c>
      <c r="F101" s="35" t="s">
        <v>198</v>
      </c>
      <c r="G101" s="36">
        <v>198</v>
      </c>
    </row>
    <row r="102" spans="1:7" ht="15.75" thickBot="1" x14ac:dyDescent="0.3">
      <c r="A102" s="26">
        <f t="shared" si="1"/>
        <v>82000557</v>
      </c>
      <c r="B102" s="37" t="s">
        <v>39</v>
      </c>
      <c r="C102" s="38">
        <v>82000557</v>
      </c>
      <c r="D102" s="33" t="s">
        <v>199</v>
      </c>
      <c r="E102" s="39" t="s">
        <v>42</v>
      </c>
      <c r="F102" s="35" t="s">
        <v>200</v>
      </c>
      <c r="G102" s="36">
        <v>180</v>
      </c>
    </row>
    <row r="103" spans="1:7" ht="15.75" thickBot="1" x14ac:dyDescent="0.3">
      <c r="A103" s="26">
        <f t="shared" si="1"/>
        <v>82000646</v>
      </c>
      <c r="B103" s="41" t="s">
        <v>39</v>
      </c>
      <c r="C103" s="42">
        <v>82000646</v>
      </c>
      <c r="D103" s="61" t="s">
        <v>201</v>
      </c>
      <c r="E103" s="43" t="s">
        <v>43</v>
      </c>
      <c r="F103" s="62" t="s">
        <v>198</v>
      </c>
      <c r="G103" s="63">
        <v>855</v>
      </c>
    </row>
    <row r="104" spans="1:7" ht="15.75" thickBot="1" x14ac:dyDescent="0.3">
      <c r="A104" s="26">
        <f t="shared" si="1"/>
        <v>82000662</v>
      </c>
      <c r="B104" s="54" t="s">
        <v>39</v>
      </c>
      <c r="C104" s="64">
        <v>82000662</v>
      </c>
      <c r="D104" s="33" t="s">
        <v>202</v>
      </c>
      <c r="E104" s="49" t="s">
        <v>43</v>
      </c>
      <c r="F104" s="35" t="s">
        <v>198</v>
      </c>
      <c r="G104" s="36">
        <v>810</v>
      </c>
    </row>
    <row r="105" spans="1:7" ht="15.75" thickBot="1" x14ac:dyDescent="0.3">
      <c r="A105" s="26">
        <f t="shared" si="1"/>
        <v>82000689</v>
      </c>
      <c r="B105" s="45" t="s">
        <v>39</v>
      </c>
      <c r="C105" s="38">
        <v>82000689</v>
      </c>
      <c r="D105" s="33" t="s">
        <v>203</v>
      </c>
      <c r="E105" s="39" t="s">
        <v>43</v>
      </c>
      <c r="F105" s="35" t="s">
        <v>198</v>
      </c>
      <c r="G105" s="36">
        <v>317</v>
      </c>
    </row>
    <row r="106" spans="1:7" ht="15.75" thickBot="1" x14ac:dyDescent="0.3">
      <c r="A106" s="26">
        <f t="shared" si="1"/>
        <v>82000921</v>
      </c>
      <c r="B106" s="45" t="s">
        <v>39</v>
      </c>
      <c r="C106" s="38">
        <v>82000921</v>
      </c>
      <c r="D106" s="33" t="s">
        <v>204</v>
      </c>
      <c r="E106" s="39" t="s">
        <v>34</v>
      </c>
      <c r="F106" s="35" t="s">
        <v>198</v>
      </c>
      <c r="G106" s="36">
        <v>144</v>
      </c>
    </row>
    <row r="107" spans="1:7" ht="15.75" thickBot="1" x14ac:dyDescent="0.3">
      <c r="A107" s="26">
        <f t="shared" si="1"/>
        <v>82000948</v>
      </c>
      <c r="B107" s="45" t="s">
        <v>39</v>
      </c>
      <c r="C107" s="38">
        <v>82000948</v>
      </c>
      <c r="D107" s="53" t="s">
        <v>205</v>
      </c>
      <c r="E107" s="39" t="s">
        <v>34</v>
      </c>
      <c r="F107" s="35" t="s">
        <v>198</v>
      </c>
      <c r="G107" s="36">
        <v>144</v>
      </c>
    </row>
    <row r="108" spans="1:7" ht="15.75" thickBot="1" x14ac:dyDescent="0.3">
      <c r="A108" s="26">
        <f t="shared" si="1"/>
        <v>82000980</v>
      </c>
      <c r="B108" s="45" t="s">
        <v>39</v>
      </c>
      <c r="C108" s="38">
        <v>82000980</v>
      </c>
      <c r="D108" s="33" t="s">
        <v>206</v>
      </c>
      <c r="E108" s="39" t="s">
        <v>44</v>
      </c>
      <c r="F108" s="35" t="s">
        <v>88</v>
      </c>
      <c r="G108" s="36">
        <v>2093</v>
      </c>
    </row>
    <row r="109" spans="1:7" ht="15.75" thickBot="1" x14ac:dyDescent="0.3">
      <c r="A109" s="26">
        <f t="shared" si="1"/>
        <v>85300047</v>
      </c>
      <c r="B109" s="45" t="s">
        <v>39</v>
      </c>
      <c r="C109" s="38">
        <v>85300047</v>
      </c>
      <c r="D109" s="33" t="s">
        <v>46</v>
      </c>
      <c r="E109" s="39" t="s">
        <v>13</v>
      </c>
      <c r="F109" s="35" t="s">
        <v>87</v>
      </c>
      <c r="G109" s="36">
        <v>144</v>
      </c>
    </row>
    <row r="110" spans="1:7" ht="15.75" thickBot="1" x14ac:dyDescent="0.3">
      <c r="A110" s="26">
        <f t="shared" si="1"/>
        <v>85300039</v>
      </c>
      <c r="B110" s="45" t="s">
        <v>39</v>
      </c>
      <c r="C110" s="38">
        <v>85300039</v>
      </c>
      <c r="D110" s="33" t="s">
        <v>207</v>
      </c>
      <c r="E110" s="39" t="s">
        <v>45</v>
      </c>
      <c r="F110" s="35" t="s">
        <v>200</v>
      </c>
      <c r="G110" s="36">
        <v>44</v>
      </c>
    </row>
    <row r="111" spans="1:7" ht="15.75" thickBot="1" x14ac:dyDescent="0.3">
      <c r="A111" s="26">
        <f t="shared" si="1"/>
        <v>82001138</v>
      </c>
      <c r="B111" s="45" t="s">
        <v>39</v>
      </c>
      <c r="C111" s="38">
        <v>82001138</v>
      </c>
      <c r="D111" s="33" t="s">
        <v>208</v>
      </c>
      <c r="E111" s="39" t="s">
        <v>13</v>
      </c>
      <c r="F111" s="35" t="s">
        <v>88</v>
      </c>
      <c r="G111" s="36">
        <v>251</v>
      </c>
    </row>
    <row r="112" spans="1:7" ht="15.75" thickBot="1" x14ac:dyDescent="0.3">
      <c r="A112" s="26">
        <f t="shared" si="1"/>
        <v>82000190</v>
      </c>
      <c r="B112" s="45" t="s">
        <v>92</v>
      </c>
      <c r="C112" s="38">
        <v>82000190</v>
      </c>
      <c r="D112" s="53" t="s">
        <v>209</v>
      </c>
      <c r="E112" s="39" t="s">
        <v>47</v>
      </c>
      <c r="F112" s="35" t="s">
        <v>90</v>
      </c>
      <c r="G112" s="36">
        <v>198</v>
      </c>
    </row>
    <row r="113" spans="1:7" ht="15.75" thickBot="1" x14ac:dyDescent="0.3">
      <c r="A113" s="26">
        <f t="shared" si="1"/>
        <v>82000239</v>
      </c>
      <c r="B113" s="45" t="s">
        <v>92</v>
      </c>
      <c r="C113" s="38">
        <v>82000239</v>
      </c>
      <c r="D113" s="33" t="s">
        <v>210</v>
      </c>
      <c r="E113" s="39" t="s">
        <v>48</v>
      </c>
      <c r="F113" s="35" t="s">
        <v>87</v>
      </c>
      <c r="G113" s="36">
        <v>161</v>
      </c>
    </row>
    <row r="114" spans="1:7" ht="15.75" thickBot="1" x14ac:dyDescent="0.3">
      <c r="A114" s="26">
        <f t="shared" si="1"/>
        <v>82000247</v>
      </c>
      <c r="B114" s="45" t="s">
        <v>92</v>
      </c>
      <c r="C114" s="38">
        <v>82000247</v>
      </c>
      <c r="D114" s="33" t="s">
        <v>211</v>
      </c>
      <c r="E114" s="39" t="s">
        <v>48</v>
      </c>
      <c r="F114" s="35" t="s">
        <v>87</v>
      </c>
      <c r="G114" s="36">
        <v>161</v>
      </c>
    </row>
    <row r="115" spans="1:7" ht="15.75" thickBot="1" x14ac:dyDescent="0.3">
      <c r="A115" s="26">
        <f t="shared" si="1"/>
        <v>82000255</v>
      </c>
      <c r="B115" s="57" t="s">
        <v>92</v>
      </c>
      <c r="C115" s="65">
        <v>82000255</v>
      </c>
      <c r="D115" s="53" t="s">
        <v>212</v>
      </c>
      <c r="E115" s="52" t="s">
        <v>48</v>
      </c>
      <c r="F115" s="35" t="s">
        <v>87</v>
      </c>
      <c r="G115" s="36">
        <v>161</v>
      </c>
    </row>
    <row r="116" spans="1:7" ht="15.75" thickBot="1" x14ac:dyDescent="0.3">
      <c r="A116" s="26">
        <f t="shared" si="1"/>
        <v>82000263</v>
      </c>
      <c r="B116" s="31" t="s">
        <v>92</v>
      </c>
      <c r="C116" s="32">
        <v>82000263</v>
      </c>
      <c r="D116" s="33" t="s">
        <v>213</v>
      </c>
      <c r="E116" s="34" t="s">
        <v>48</v>
      </c>
      <c r="F116" s="35" t="s">
        <v>87</v>
      </c>
      <c r="G116" s="36">
        <v>161</v>
      </c>
    </row>
    <row r="117" spans="1:7" ht="15.75" thickBot="1" x14ac:dyDescent="0.3">
      <c r="A117" s="26">
        <f t="shared" si="1"/>
        <v>82000271</v>
      </c>
      <c r="B117" s="37" t="s">
        <v>92</v>
      </c>
      <c r="C117" s="38">
        <v>82000271</v>
      </c>
      <c r="D117" s="33" t="s">
        <v>214</v>
      </c>
      <c r="E117" s="39" t="s">
        <v>48</v>
      </c>
      <c r="F117" s="35" t="s">
        <v>87</v>
      </c>
      <c r="G117" s="36">
        <v>161</v>
      </c>
    </row>
    <row r="118" spans="1:7" ht="15.75" thickBot="1" x14ac:dyDescent="0.3">
      <c r="A118" s="26">
        <f t="shared" si="1"/>
        <v>82000280</v>
      </c>
      <c r="B118" s="37" t="s">
        <v>92</v>
      </c>
      <c r="C118" s="38">
        <v>82000280</v>
      </c>
      <c r="D118" s="33" t="s">
        <v>215</v>
      </c>
      <c r="E118" s="39" t="s">
        <v>48</v>
      </c>
      <c r="F118" s="35" t="s">
        <v>87</v>
      </c>
      <c r="G118" s="36">
        <v>161</v>
      </c>
    </row>
    <row r="119" spans="1:7" ht="15.75" thickBot="1" x14ac:dyDescent="0.3">
      <c r="A119" s="26">
        <f t="shared" si="1"/>
        <v>82000298</v>
      </c>
      <c r="B119" s="37" t="s">
        <v>92</v>
      </c>
      <c r="C119" s="38">
        <v>82000298</v>
      </c>
      <c r="D119" s="33" t="s">
        <v>216</v>
      </c>
      <c r="E119" s="39" t="s">
        <v>49</v>
      </c>
      <c r="F119" s="35" t="s">
        <v>200</v>
      </c>
      <c r="G119" s="36">
        <v>144</v>
      </c>
    </row>
    <row r="120" spans="1:7" ht="15.75" thickBot="1" x14ac:dyDescent="0.3">
      <c r="A120" s="26">
        <f t="shared" si="1"/>
        <v>82000301</v>
      </c>
      <c r="B120" s="37" t="s">
        <v>92</v>
      </c>
      <c r="C120" s="38">
        <v>82000301</v>
      </c>
      <c r="D120" s="33" t="s">
        <v>217</v>
      </c>
      <c r="E120" s="39" t="s">
        <v>49</v>
      </c>
      <c r="F120" s="35" t="s">
        <v>200</v>
      </c>
      <c r="G120" s="36">
        <v>144</v>
      </c>
    </row>
    <row r="121" spans="1:7" ht="15.75" thickBot="1" x14ac:dyDescent="0.3">
      <c r="A121" s="26" t="str">
        <f t="shared" si="1"/>
        <v>00005850</v>
      </c>
      <c r="B121" s="37" t="s">
        <v>92</v>
      </c>
      <c r="C121" s="38" t="s">
        <v>97</v>
      </c>
      <c r="D121" s="33" t="s">
        <v>50</v>
      </c>
      <c r="E121" s="39" t="s">
        <v>51</v>
      </c>
      <c r="F121" s="35" t="s">
        <v>90</v>
      </c>
      <c r="G121" s="36">
        <v>254</v>
      </c>
    </row>
    <row r="122" spans="1:7" ht="15.75" thickBot="1" x14ac:dyDescent="0.3">
      <c r="A122" s="26">
        <f t="shared" si="1"/>
        <v>82000352</v>
      </c>
      <c r="B122" s="37" t="s">
        <v>92</v>
      </c>
      <c r="C122" s="38">
        <v>82000352</v>
      </c>
      <c r="D122" s="33" t="s">
        <v>218</v>
      </c>
      <c r="E122" s="39" t="s">
        <v>47</v>
      </c>
      <c r="F122" s="35" t="s">
        <v>198</v>
      </c>
      <c r="G122" s="36">
        <v>222</v>
      </c>
    </row>
    <row r="123" spans="1:7" ht="15.75" thickBot="1" x14ac:dyDescent="0.3">
      <c r="A123" s="26">
        <f t="shared" si="1"/>
        <v>82000360</v>
      </c>
      <c r="B123" s="37" t="s">
        <v>92</v>
      </c>
      <c r="C123" s="38">
        <v>82000360</v>
      </c>
      <c r="D123" s="33" t="s">
        <v>219</v>
      </c>
      <c r="E123" s="39" t="s">
        <v>47</v>
      </c>
      <c r="F123" s="35" t="s">
        <v>90</v>
      </c>
      <c r="G123" s="36">
        <v>395</v>
      </c>
    </row>
    <row r="124" spans="1:7" ht="15.75" thickBot="1" x14ac:dyDescent="0.3">
      <c r="A124" s="26">
        <f t="shared" si="1"/>
        <v>82000387</v>
      </c>
      <c r="B124" s="37" t="s">
        <v>92</v>
      </c>
      <c r="C124" s="38">
        <v>82000387</v>
      </c>
      <c r="D124" s="33" t="s">
        <v>220</v>
      </c>
      <c r="E124" s="39" t="s">
        <v>47</v>
      </c>
      <c r="F124" s="35" t="s">
        <v>90</v>
      </c>
      <c r="G124" s="36">
        <v>224</v>
      </c>
    </row>
    <row r="125" spans="1:7" ht="15.75" thickBot="1" x14ac:dyDescent="0.3">
      <c r="A125" s="26">
        <f t="shared" si="1"/>
        <v>82000395</v>
      </c>
      <c r="B125" s="37" t="s">
        <v>92</v>
      </c>
      <c r="C125" s="38">
        <v>82000395</v>
      </c>
      <c r="D125" s="53" t="s">
        <v>221</v>
      </c>
      <c r="E125" s="39" t="s">
        <v>47</v>
      </c>
      <c r="F125" s="35" t="s">
        <v>198</v>
      </c>
      <c r="G125" s="36">
        <v>217</v>
      </c>
    </row>
    <row r="126" spans="1:7" ht="15.75" thickBot="1" x14ac:dyDescent="0.3">
      <c r="A126" s="26">
        <f t="shared" si="1"/>
        <v>82000743</v>
      </c>
      <c r="B126" s="37" t="s">
        <v>92</v>
      </c>
      <c r="C126" s="38">
        <v>82000743</v>
      </c>
      <c r="D126" s="33" t="s">
        <v>222</v>
      </c>
      <c r="E126" s="39" t="s">
        <v>47</v>
      </c>
      <c r="F126" s="35" t="s">
        <v>87</v>
      </c>
      <c r="G126" s="36">
        <v>161</v>
      </c>
    </row>
    <row r="127" spans="1:7" ht="15.75" thickBot="1" x14ac:dyDescent="0.3">
      <c r="A127" s="26">
        <f t="shared" si="1"/>
        <v>82000778</v>
      </c>
      <c r="B127" s="37" t="s">
        <v>92</v>
      </c>
      <c r="C127" s="38">
        <v>82000778</v>
      </c>
      <c r="D127" s="33" t="s">
        <v>223</v>
      </c>
      <c r="E127" s="39" t="s">
        <v>47</v>
      </c>
      <c r="F127" s="35" t="s">
        <v>90</v>
      </c>
      <c r="G127" s="36">
        <v>144</v>
      </c>
    </row>
    <row r="128" spans="1:7" ht="15.75" thickBot="1" x14ac:dyDescent="0.3">
      <c r="A128" s="26">
        <f t="shared" si="1"/>
        <v>82000786</v>
      </c>
      <c r="B128" s="37" t="s">
        <v>92</v>
      </c>
      <c r="C128" s="38">
        <v>82000786</v>
      </c>
      <c r="D128" s="33" t="s">
        <v>224</v>
      </c>
      <c r="E128" s="39" t="s">
        <v>52</v>
      </c>
      <c r="F128" s="35" t="s">
        <v>88</v>
      </c>
      <c r="G128" s="36">
        <v>232</v>
      </c>
    </row>
    <row r="129" spans="1:7" ht="15.75" thickBot="1" x14ac:dyDescent="0.3">
      <c r="A129" s="26">
        <f t="shared" si="1"/>
        <v>82000794</v>
      </c>
      <c r="B129" s="37" t="s">
        <v>92</v>
      </c>
      <c r="C129" s="38">
        <v>82000794</v>
      </c>
      <c r="D129" s="33" t="s">
        <v>225</v>
      </c>
      <c r="E129" s="39" t="s">
        <v>47</v>
      </c>
      <c r="F129" s="35" t="s">
        <v>90</v>
      </c>
      <c r="G129" s="36">
        <v>256</v>
      </c>
    </row>
    <row r="130" spans="1:7" ht="15.75" thickBot="1" x14ac:dyDescent="0.3">
      <c r="A130" s="26">
        <f t="shared" si="1"/>
        <v>82000808</v>
      </c>
      <c r="B130" s="37" t="s">
        <v>92</v>
      </c>
      <c r="C130" s="38">
        <v>82000808</v>
      </c>
      <c r="D130" s="33" t="s">
        <v>226</v>
      </c>
      <c r="E130" s="39" t="s">
        <v>47</v>
      </c>
      <c r="F130" s="35" t="s">
        <v>90</v>
      </c>
      <c r="G130" s="36">
        <v>256</v>
      </c>
    </row>
    <row r="131" spans="1:7" ht="15.75" thickBot="1" x14ac:dyDescent="0.3">
      <c r="A131" s="26">
        <f t="shared" ref="A131:A194" si="2">C131</f>
        <v>82000816</v>
      </c>
      <c r="B131" s="37" t="s">
        <v>92</v>
      </c>
      <c r="C131" s="38">
        <v>82000816</v>
      </c>
      <c r="D131" s="33" t="s">
        <v>227</v>
      </c>
      <c r="E131" s="39" t="s">
        <v>11</v>
      </c>
      <c r="F131" s="35" t="s">
        <v>88</v>
      </c>
      <c r="G131" s="36">
        <v>73</v>
      </c>
    </row>
    <row r="132" spans="1:7" ht="15.75" thickBot="1" x14ac:dyDescent="0.3">
      <c r="A132" s="26">
        <f t="shared" si="2"/>
        <v>82000832</v>
      </c>
      <c r="B132" s="37" t="s">
        <v>92</v>
      </c>
      <c r="C132" s="38">
        <v>82000832</v>
      </c>
      <c r="D132" s="33" t="s">
        <v>228</v>
      </c>
      <c r="E132" s="39" t="s">
        <v>53</v>
      </c>
      <c r="F132" s="35" t="s">
        <v>88</v>
      </c>
      <c r="G132" s="36">
        <v>73</v>
      </c>
    </row>
    <row r="133" spans="1:7" ht="15.75" thickBot="1" x14ac:dyDescent="0.3">
      <c r="A133" s="26">
        <f t="shared" si="2"/>
        <v>82000859</v>
      </c>
      <c r="B133" s="37" t="s">
        <v>92</v>
      </c>
      <c r="C133" s="38">
        <v>82000859</v>
      </c>
      <c r="D133" s="33" t="s">
        <v>229</v>
      </c>
      <c r="E133" s="39" t="s">
        <v>11</v>
      </c>
      <c r="F133" s="35" t="s">
        <v>88</v>
      </c>
      <c r="G133" s="36">
        <v>73</v>
      </c>
    </row>
    <row r="134" spans="1:7" ht="15.75" thickBot="1" x14ac:dyDescent="0.3">
      <c r="A134" s="26">
        <f t="shared" si="2"/>
        <v>82000875</v>
      </c>
      <c r="B134" s="37" t="s">
        <v>92</v>
      </c>
      <c r="C134" s="38">
        <v>82000875</v>
      </c>
      <c r="D134" s="33" t="s">
        <v>230</v>
      </c>
      <c r="E134" s="39" t="s">
        <v>11</v>
      </c>
      <c r="F134" s="35" t="s">
        <v>88</v>
      </c>
      <c r="G134" s="36">
        <v>73</v>
      </c>
    </row>
    <row r="135" spans="1:7" ht="15.75" thickBot="1" x14ac:dyDescent="0.3">
      <c r="A135" s="26">
        <f t="shared" si="2"/>
        <v>82000883</v>
      </c>
      <c r="B135" s="37" t="s">
        <v>92</v>
      </c>
      <c r="C135" s="38">
        <v>82000883</v>
      </c>
      <c r="D135" s="33" t="s">
        <v>231</v>
      </c>
      <c r="E135" s="39" t="s">
        <v>54</v>
      </c>
      <c r="F135" s="35" t="s">
        <v>87</v>
      </c>
      <c r="G135" s="36">
        <v>212</v>
      </c>
    </row>
    <row r="136" spans="1:7" ht="15.75" thickBot="1" x14ac:dyDescent="0.3">
      <c r="A136" s="26">
        <f t="shared" si="2"/>
        <v>82000891</v>
      </c>
      <c r="B136" s="37" t="s">
        <v>92</v>
      </c>
      <c r="C136" s="38">
        <v>82000891</v>
      </c>
      <c r="D136" s="33" t="s">
        <v>232</v>
      </c>
      <c r="E136" s="39" t="s">
        <v>54</v>
      </c>
      <c r="F136" s="35" t="s">
        <v>87</v>
      </c>
      <c r="G136" s="36">
        <v>144</v>
      </c>
    </row>
    <row r="137" spans="1:7" ht="15.75" thickBot="1" x14ac:dyDescent="0.3">
      <c r="A137" s="26">
        <f t="shared" si="2"/>
        <v>82000905</v>
      </c>
      <c r="B137" s="37" t="s">
        <v>92</v>
      </c>
      <c r="C137" s="38">
        <v>82000905</v>
      </c>
      <c r="D137" s="33" t="s">
        <v>233</v>
      </c>
      <c r="E137" s="39" t="s">
        <v>54</v>
      </c>
      <c r="F137" s="35" t="s">
        <v>87</v>
      </c>
      <c r="G137" s="36">
        <v>212</v>
      </c>
    </row>
    <row r="138" spans="1:7" ht="15.75" thickBot="1" x14ac:dyDescent="0.3">
      <c r="A138" s="26">
        <f t="shared" si="2"/>
        <v>82000913</v>
      </c>
      <c r="B138" s="37" t="s">
        <v>92</v>
      </c>
      <c r="C138" s="38">
        <v>82000913</v>
      </c>
      <c r="D138" s="33" t="s">
        <v>234</v>
      </c>
      <c r="E138" s="39" t="s">
        <v>54</v>
      </c>
      <c r="F138" s="35" t="s">
        <v>87</v>
      </c>
      <c r="G138" s="36">
        <v>144</v>
      </c>
    </row>
    <row r="139" spans="1:7" ht="15.75" thickBot="1" x14ac:dyDescent="0.3">
      <c r="A139" s="26">
        <f t="shared" si="2"/>
        <v>82001073</v>
      </c>
      <c r="B139" s="37" t="s">
        <v>92</v>
      </c>
      <c r="C139" s="38">
        <v>82001073</v>
      </c>
      <c r="D139" s="33" t="s">
        <v>235</v>
      </c>
      <c r="E139" s="39" t="s">
        <v>13</v>
      </c>
      <c r="F139" s="35" t="s">
        <v>88</v>
      </c>
      <c r="G139" s="36">
        <v>78</v>
      </c>
    </row>
    <row r="140" spans="1:7" ht="15.75" thickBot="1" x14ac:dyDescent="0.3">
      <c r="A140" s="26">
        <f t="shared" si="2"/>
        <v>82001103</v>
      </c>
      <c r="B140" s="37" t="s">
        <v>92</v>
      </c>
      <c r="C140" s="38">
        <v>82001103</v>
      </c>
      <c r="D140" s="33" t="s">
        <v>236</v>
      </c>
      <c r="E140" s="39" t="s">
        <v>55</v>
      </c>
      <c r="F140" s="35" t="s">
        <v>87</v>
      </c>
      <c r="G140" s="36">
        <v>161</v>
      </c>
    </row>
    <row r="141" spans="1:7" ht="15.75" thickBot="1" x14ac:dyDescent="0.3">
      <c r="A141" s="26">
        <f t="shared" si="2"/>
        <v>82001120</v>
      </c>
      <c r="B141" s="37" t="s">
        <v>92</v>
      </c>
      <c r="C141" s="38">
        <v>82001120</v>
      </c>
      <c r="D141" s="33" t="s">
        <v>237</v>
      </c>
      <c r="E141" s="39" t="s">
        <v>55</v>
      </c>
      <c r="F141" s="35" t="s">
        <v>87</v>
      </c>
      <c r="G141" s="36">
        <v>161</v>
      </c>
    </row>
    <row r="142" spans="1:7" ht="15.75" thickBot="1" x14ac:dyDescent="0.3">
      <c r="A142" s="26">
        <f t="shared" si="2"/>
        <v>82001154</v>
      </c>
      <c r="B142" s="37" t="s">
        <v>92</v>
      </c>
      <c r="C142" s="38">
        <v>82001154</v>
      </c>
      <c r="D142" s="33" t="s">
        <v>238</v>
      </c>
      <c r="E142" s="39" t="s">
        <v>56</v>
      </c>
      <c r="F142" s="35" t="s">
        <v>90</v>
      </c>
      <c r="G142" s="36">
        <v>198</v>
      </c>
    </row>
    <row r="143" spans="1:7" ht="15.75" thickBot="1" x14ac:dyDescent="0.3">
      <c r="A143" s="26">
        <f t="shared" si="2"/>
        <v>82001170</v>
      </c>
      <c r="B143" s="37" t="s">
        <v>92</v>
      </c>
      <c r="C143" s="38">
        <v>82001170</v>
      </c>
      <c r="D143" s="33" t="s">
        <v>239</v>
      </c>
      <c r="E143" s="39" t="s">
        <v>57</v>
      </c>
      <c r="F143" s="35" t="s">
        <v>90</v>
      </c>
      <c r="G143" s="36">
        <v>410</v>
      </c>
    </row>
    <row r="144" spans="1:7" ht="15.75" thickBot="1" x14ac:dyDescent="0.3">
      <c r="A144" s="26">
        <f t="shared" si="2"/>
        <v>82001189</v>
      </c>
      <c r="B144" s="37" t="s">
        <v>92</v>
      </c>
      <c r="C144" s="38">
        <v>82001189</v>
      </c>
      <c r="D144" s="33" t="s">
        <v>240</v>
      </c>
      <c r="E144" s="39" t="s">
        <v>57</v>
      </c>
      <c r="F144" s="35" t="s">
        <v>90</v>
      </c>
      <c r="G144" s="36">
        <v>214</v>
      </c>
    </row>
    <row r="145" spans="1:7" ht="15.75" thickBot="1" x14ac:dyDescent="0.3">
      <c r="A145" s="26">
        <f t="shared" si="2"/>
        <v>82001286</v>
      </c>
      <c r="B145" s="37" t="s">
        <v>92</v>
      </c>
      <c r="C145" s="38">
        <v>82001286</v>
      </c>
      <c r="D145" s="33" t="s">
        <v>241</v>
      </c>
      <c r="E145" s="39" t="s">
        <v>58</v>
      </c>
      <c r="F145" s="35" t="s">
        <v>88</v>
      </c>
      <c r="G145" s="36">
        <v>361</v>
      </c>
    </row>
    <row r="146" spans="1:7" ht="15.75" thickBot="1" x14ac:dyDescent="0.3">
      <c r="A146" s="26">
        <f t="shared" si="2"/>
        <v>82001294</v>
      </c>
      <c r="B146" s="37" t="s">
        <v>92</v>
      </c>
      <c r="C146" s="38">
        <v>82001294</v>
      </c>
      <c r="D146" s="33" t="s">
        <v>242</v>
      </c>
      <c r="E146" s="39" t="s">
        <v>58</v>
      </c>
      <c r="F146" s="35" t="s">
        <v>88</v>
      </c>
      <c r="G146" s="36">
        <v>186</v>
      </c>
    </row>
    <row r="147" spans="1:7" ht="15.75" thickBot="1" x14ac:dyDescent="0.3">
      <c r="A147" s="26">
        <f t="shared" si="2"/>
        <v>5015</v>
      </c>
      <c r="B147" s="37" t="s">
        <v>92</v>
      </c>
      <c r="C147" s="38">
        <v>5015</v>
      </c>
      <c r="D147" s="33" t="s">
        <v>243</v>
      </c>
      <c r="E147" s="39" t="s">
        <v>59</v>
      </c>
      <c r="F147" s="35" t="s">
        <v>198</v>
      </c>
      <c r="G147" s="36">
        <v>75</v>
      </c>
    </row>
    <row r="148" spans="1:7" ht="15.75" thickBot="1" x14ac:dyDescent="0.3">
      <c r="A148" s="26">
        <f t="shared" si="2"/>
        <v>5181</v>
      </c>
      <c r="B148" s="37" t="s">
        <v>92</v>
      </c>
      <c r="C148" s="38">
        <v>5181</v>
      </c>
      <c r="D148" s="33" t="s">
        <v>244</v>
      </c>
      <c r="E148" s="39" t="s">
        <v>59</v>
      </c>
      <c r="F148" s="35" t="s">
        <v>198</v>
      </c>
      <c r="G148" s="36">
        <v>360</v>
      </c>
    </row>
    <row r="149" spans="1:7" ht="15.75" thickBot="1" x14ac:dyDescent="0.3">
      <c r="A149" s="26">
        <f t="shared" si="2"/>
        <v>82001391</v>
      </c>
      <c r="B149" s="37" t="s">
        <v>92</v>
      </c>
      <c r="C149" s="38">
        <v>82001391</v>
      </c>
      <c r="D149" s="33" t="s">
        <v>245</v>
      </c>
      <c r="E149" s="39" t="s">
        <v>40</v>
      </c>
      <c r="F149" s="35" t="s">
        <v>88</v>
      </c>
      <c r="G149" s="36">
        <v>428</v>
      </c>
    </row>
    <row r="150" spans="1:7" ht="15.75" thickBot="1" x14ac:dyDescent="0.3">
      <c r="A150" s="26">
        <f t="shared" si="2"/>
        <v>82001499</v>
      </c>
      <c r="B150" s="37" t="s">
        <v>92</v>
      </c>
      <c r="C150" s="38">
        <v>82001499</v>
      </c>
      <c r="D150" s="33" t="s">
        <v>246</v>
      </c>
      <c r="E150" s="39" t="s">
        <v>12</v>
      </c>
      <c r="F150" s="35" t="s">
        <v>88</v>
      </c>
      <c r="G150" s="36">
        <v>8</v>
      </c>
    </row>
    <row r="151" spans="1:7" ht="15.75" thickBot="1" x14ac:dyDescent="0.3">
      <c r="A151" s="26">
        <f t="shared" si="2"/>
        <v>82001502</v>
      </c>
      <c r="B151" s="37" t="s">
        <v>92</v>
      </c>
      <c r="C151" s="38">
        <v>82001502</v>
      </c>
      <c r="D151" s="33" t="s">
        <v>247</v>
      </c>
      <c r="E151" s="39" t="s">
        <v>60</v>
      </c>
      <c r="F151" s="35" t="s">
        <v>90</v>
      </c>
      <c r="G151" s="36">
        <v>622</v>
      </c>
    </row>
    <row r="152" spans="1:7" ht="15.75" thickBot="1" x14ac:dyDescent="0.3">
      <c r="A152" s="26">
        <f t="shared" si="2"/>
        <v>82001545</v>
      </c>
      <c r="B152" s="37" t="s">
        <v>92</v>
      </c>
      <c r="C152" s="38">
        <v>82001545</v>
      </c>
      <c r="D152" s="33" t="s">
        <v>248</v>
      </c>
      <c r="E152" s="39" t="s">
        <v>54</v>
      </c>
      <c r="F152" s="35" t="s">
        <v>200</v>
      </c>
      <c r="G152" s="36">
        <v>144</v>
      </c>
    </row>
    <row r="153" spans="1:7" ht="15.75" thickBot="1" x14ac:dyDescent="0.3">
      <c r="A153" s="26">
        <f t="shared" si="2"/>
        <v>82001510</v>
      </c>
      <c r="B153" s="37" t="s">
        <v>92</v>
      </c>
      <c r="C153" s="38">
        <v>82001510</v>
      </c>
      <c r="D153" s="33" t="s">
        <v>249</v>
      </c>
      <c r="E153" s="39" t="s">
        <v>57</v>
      </c>
      <c r="F153" s="35" t="s">
        <v>90</v>
      </c>
      <c r="G153" s="36">
        <v>521</v>
      </c>
    </row>
    <row r="154" spans="1:7" ht="15.75" thickBot="1" x14ac:dyDescent="0.3">
      <c r="A154" s="26">
        <f t="shared" si="2"/>
        <v>82001529</v>
      </c>
      <c r="B154" s="37" t="s">
        <v>92</v>
      </c>
      <c r="C154" s="38">
        <v>82001529</v>
      </c>
      <c r="D154" s="53" t="s">
        <v>250</v>
      </c>
      <c r="E154" s="39" t="s">
        <v>57</v>
      </c>
      <c r="F154" s="35" t="s">
        <v>90</v>
      </c>
      <c r="G154" s="36">
        <v>521</v>
      </c>
    </row>
    <row r="155" spans="1:7" ht="15.75" thickBot="1" x14ac:dyDescent="0.3">
      <c r="A155" s="26">
        <f t="shared" si="2"/>
        <v>82001553</v>
      </c>
      <c r="B155" s="37" t="s">
        <v>92</v>
      </c>
      <c r="C155" s="38">
        <v>82001553</v>
      </c>
      <c r="D155" s="33" t="s">
        <v>251</v>
      </c>
      <c r="E155" s="39" t="s">
        <v>61</v>
      </c>
      <c r="F155" s="35" t="s">
        <v>87</v>
      </c>
      <c r="G155" s="36">
        <v>161</v>
      </c>
    </row>
    <row r="156" spans="1:7" ht="15.75" thickBot="1" x14ac:dyDescent="0.3">
      <c r="A156" s="26">
        <f t="shared" si="2"/>
        <v>82001588</v>
      </c>
      <c r="B156" s="37" t="s">
        <v>92</v>
      </c>
      <c r="C156" s="38">
        <v>82001588</v>
      </c>
      <c r="D156" s="53" t="s">
        <v>252</v>
      </c>
      <c r="E156" s="39" t="s">
        <v>62</v>
      </c>
      <c r="F156" s="35" t="s">
        <v>87</v>
      </c>
      <c r="G156" s="36">
        <v>333</v>
      </c>
    </row>
    <row r="157" spans="1:7" ht="15.75" thickBot="1" x14ac:dyDescent="0.3">
      <c r="A157" s="26">
        <f t="shared" si="2"/>
        <v>82001618</v>
      </c>
      <c r="B157" s="37" t="s">
        <v>92</v>
      </c>
      <c r="C157" s="38">
        <v>82001618</v>
      </c>
      <c r="D157" s="33" t="s">
        <v>253</v>
      </c>
      <c r="E157" s="39" t="s">
        <v>61</v>
      </c>
      <c r="F157" s="35" t="s">
        <v>87</v>
      </c>
      <c r="G157" s="36">
        <v>161</v>
      </c>
    </row>
    <row r="158" spans="1:7" ht="15.75" thickBot="1" x14ac:dyDescent="0.3">
      <c r="A158" s="26">
        <f t="shared" si="2"/>
        <v>82001596</v>
      </c>
      <c r="B158" s="37" t="s">
        <v>92</v>
      </c>
      <c r="C158" s="38">
        <v>82001596</v>
      </c>
      <c r="D158" s="33" t="s">
        <v>254</v>
      </c>
      <c r="E158" s="39" t="s">
        <v>62</v>
      </c>
      <c r="F158" s="35" t="s">
        <v>87</v>
      </c>
      <c r="G158" s="36">
        <v>333</v>
      </c>
    </row>
    <row r="159" spans="1:7" ht="15.75" thickBot="1" x14ac:dyDescent="0.3">
      <c r="A159" s="26">
        <f t="shared" si="2"/>
        <v>82001634</v>
      </c>
      <c r="B159" s="37" t="s">
        <v>92</v>
      </c>
      <c r="C159" s="38">
        <v>82001634</v>
      </c>
      <c r="D159" s="33" t="s">
        <v>255</v>
      </c>
      <c r="E159" s="39" t="s">
        <v>63</v>
      </c>
      <c r="F159" s="35" t="s">
        <v>90</v>
      </c>
      <c r="G159" s="36">
        <v>322</v>
      </c>
    </row>
    <row r="160" spans="1:7" ht="15.75" thickBot="1" x14ac:dyDescent="0.3">
      <c r="A160" s="26">
        <f t="shared" si="2"/>
        <v>82001707</v>
      </c>
      <c r="B160" s="37" t="s">
        <v>92</v>
      </c>
      <c r="C160" s="38">
        <v>82001707</v>
      </c>
      <c r="D160" s="33" t="s">
        <v>256</v>
      </c>
      <c r="E160" s="39" t="s">
        <v>61</v>
      </c>
      <c r="F160" s="35" t="s">
        <v>88</v>
      </c>
      <c r="G160" s="36">
        <v>64</v>
      </c>
    </row>
    <row r="161" spans="1:7" ht="15.75" thickBot="1" x14ac:dyDescent="0.3">
      <c r="A161" s="26">
        <f t="shared" si="2"/>
        <v>82001715</v>
      </c>
      <c r="B161" s="37" t="s">
        <v>92</v>
      </c>
      <c r="C161" s="38">
        <v>82001715</v>
      </c>
      <c r="D161" s="33" t="s">
        <v>257</v>
      </c>
      <c r="E161" s="39" t="s">
        <v>61</v>
      </c>
      <c r="F161" s="35" t="s">
        <v>88</v>
      </c>
      <c r="G161" s="36">
        <v>64</v>
      </c>
    </row>
    <row r="162" spans="1:7" ht="15.75" thickBot="1" x14ac:dyDescent="0.3">
      <c r="A162" s="26">
        <f t="shared" si="2"/>
        <v>4193</v>
      </c>
      <c r="B162" s="37" t="s">
        <v>93</v>
      </c>
      <c r="C162" s="38">
        <v>4193</v>
      </c>
      <c r="D162" s="33" t="s">
        <v>258</v>
      </c>
      <c r="E162" s="39" t="s">
        <v>13</v>
      </c>
      <c r="F162" s="35" t="s">
        <v>88</v>
      </c>
      <c r="G162" s="36">
        <v>157</v>
      </c>
    </row>
    <row r="163" spans="1:7" ht="15.75" thickBot="1" x14ac:dyDescent="0.3">
      <c r="A163" s="26">
        <f t="shared" si="2"/>
        <v>85400033</v>
      </c>
      <c r="B163" s="37" t="s">
        <v>93</v>
      </c>
      <c r="C163" s="38">
        <v>85400033</v>
      </c>
      <c r="D163" s="33" t="s">
        <v>259</v>
      </c>
      <c r="E163" s="39" t="s">
        <v>64</v>
      </c>
      <c r="F163" s="35" t="s">
        <v>90</v>
      </c>
      <c r="G163" s="36">
        <v>212</v>
      </c>
    </row>
    <row r="164" spans="1:7" ht="15.75" thickBot="1" x14ac:dyDescent="0.3">
      <c r="A164" s="26">
        <f t="shared" si="2"/>
        <v>85400041</v>
      </c>
      <c r="B164" s="37" t="s">
        <v>93</v>
      </c>
      <c r="C164" s="38">
        <v>85400041</v>
      </c>
      <c r="D164" s="33" t="s">
        <v>260</v>
      </c>
      <c r="E164" s="39" t="s">
        <v>13</v>
      </c>
      <c r="F164" s="35" t="s">
        <v>90</v>
      </c>
      <c r="G164" s="36">
        <v>212</v>
      </c>
    </row>
    <row r="165" spans="1:7" ht="15.75" thickBot="1" x14ac:dyDescent="0.3">
      <c r="A165" s="26">
        <f t="shared" si="2"/>
        <v>85400050</v>
      </c>
      <c r="B165" s="37" t="s">
        <v>93</v>
      </c>
      <c r="C165" s="38">
        <v>85400050</v>
      </c>
      <c r="D165" s="33" t="s">
        <v>261</v>
      </c>
      <c r="E165" s="39" t="s">
        <v>64</v>
      </c>
      <c r="F165" s="35" t="s">
        <v>90</v>
      </c>
      <c r="G165" s="36">
        <v>212</v>
      </c>
    </row>
    <row r="166" spans="1:7" ht="15.75" thickBot="1" x14ac:dyDescent="0.3">
      <c r="A166" s="26">
        <f t="shared" si="2"/>
        <v>85400068</v>
      </c>
      <c r="B166" s="41" t="s">
        <v>93</v>
      </c>
      <c r="C166" s="42">
        <v>85400068</v>
      </c>
      <c r="D166" s="33" t="s">
        <v>262</v>
      </c>
      <c r="E166" s="43" t="s">
        <v>64</v>
      </c>
      <c r="F166" s="35" t="s">
        <v>90</v>
      </c>
      <c r="G166" s="36">
        <v>212</v>
      </c>
    </row>
    <row r="167" spans="1:7" ht="15.75" thickBot="1" x14ac:dyDescent="0.3">
      <c r="A167" s="26">
        <f t="shared" si="2"/>
        <v>85400076</v>
      </c>
      <c r="B167" s="54" t="s">
        <v>93</v>
      </c>
      <c r="C167" s="48">
        <v>85400076</v>
      </c>
      <c r="D167" s="53" t="s">
        <v>263</v>
      </c>
      <c r="E167" s="49" t="s">
        <v>65</v>
      </c>
      <c r="F167" s="35" t="s">
        <v>88</v>
      </c>
      <c r="G167" s="36">
        <v>154</v>
      </c>
    </row>
    <row r="168" spans="1:7" ht="15.75" thickBot="1" x14ac:dyDescent="0.3">
      <c r="A168" s="26">
        <f t="shared" si="2"/>
        <v>85400084</v>
      </c>
      <c r="B168" s="45" t="s">
        <v>93</v>
      </c>
      <c r="C168" s="38">
        <v>85400084</v>
      </c>
      <c r="D168" s="53" t="s">
        <v>264</v>
      </c>
      <c r="E168" s="39" t="s">
        <v>65</v>
      </c>
      <c r="F168" s="35" t="s">
        <v>88</v>
      </c>
      <c r="G168" s="36">
        <v>154</v>
      </c>
    </row>
    <row r="169" spans="1:7" ht="15.75" thickBot="1" x14ac:dyDescent="0.3">
      <c r="A169" s="26">
        <f t="shared" si="2"/>
        <v>85400092</v>
      </c>
      <c r="B169" s="45" t="s">
        <v>93</v>
      </c>
      <c r="C169" s="38">
        <v>85400092</v>
      </c>
      <c r="D169" s="53" t="s">
        <v>265</v>
      </c>
      <c r="E169" s="39" t="s">
        <v>65</v>
      </c>
      <c r="F169" s="35" t="s">
        <v>88</v>
      </c>
      <c r="G169" s="36">
        <v>583</v>
      </c>
    </row>
    <row r="170" spans="1:7" ht="15.75" thickBot="1" x14ac:dyDescent="0.3">
      <c r="A170" s="26">
        <f t="shared" si="2"/>
        <v>85400106</v>
      </c>
      <c r="B170" s="45" t="s">
        <v>93</v>
      </c>
      <c r="C170" s="38">
        <v>85400106</v>
      </c>
      <c r="D170" s="53" t="s">
        <v>266</v>
      </c>
      <c r="E170" s="39" t="s">
        <v>65</v>
      </c>
      <c r="F170" s="35" t="s">
        <v>88</v>
      </c>
      <c r="G170" s="36">
        <v>2166</v>
      </c>
    </row>
    <row r="171" spans="1:7" ht="15.75" thickBot="1" x14ac:dyDescent="0.3">
      <c r="A171" s="26">
        <f t="shared" si="2"/>
        <v>85400114</v>
      </c>
      <c r="B171" s="45" t="s">
        <v>93</v>
      </c>
      <c r="C171" s="38">
        <v>85400114</v>
      </c>
      <c r="D171" s="53" t="s">
        <v>267</v>
      </c>
      <c r="E171" s="39" t="s">
        <v>65</v>
      </c>
      <c r="F171" s="35" t="s">
        <v>305</v>
      </c>
      <c r="G171" s="36">
        <v>472</v>
      </c>
    </row>
    <row r="172" spans="1:7" ht="15.75" thickBot="1" x14ac:dyDescent="0.3">
      <c r="A172" s="26">
        <f t="shared" si="2"/>
        <v>85400149</v>
      </c>
      <c r="B172" s="45" t="s">
        <v>93</v>
      </c>
      <c r="C172" s="38">
        <v>85400149</v>
      </c>
      <c r="D172" s="33" t="s">
        <v>268</v>
      </c>
      <c r="E172" s="39" t="s">
        <v>66</v>
      </c>
      <c r="F172" s="35" t="s">
        <v>306</v>
      </c>
      <c r="G172" s="36">
        <v>472</v>
      </c>
    </row>
    <row r="173" spans="1:7" ht="15.75" thickBot="1" x14ac:dyDescent="0.3">
      <c r="A173" s="26">
        <f t="shared" si="2"/>
        <v>85400165</v>
      </c>
      <c r="B173" s="45" t="s">
        <v>93</v>
      </c>
      <c r="C173" s="38">
        <v>85400165</v>
      </c>
      <c r="D173" s="33" t="s">
        <v>269</v>
      </c>
      <c r="E173" s="39" t="s">
        <v>65</v>
      </c>
      <c r="F173" s="35" t="s">
        <v>88</v>
      </c>
      <c r="G173" s="36">
        <v>872</v>
      </c>
    </row>
    <row r="174" spans="1:7" ht="15.75" thickBot="1" x14ac:dyDescent="0.3">
      <c r="A174" s="26">
        <f t="shared" si="2"/>
        <v>85400173</v>
      </c>
      <c r="B174" s="45" t="s">
        <v>93</v>
      </c>
      <c r="C174" s="38">
        <v>85400173</v>
      </c>
      <c r="D174" s="53" t="s">
        <v>270</v>
      </c>
      <c r="E174" s="39" t="s">
        <v>65</v>
      </c>
      <c r="F174" s="35" t="s">
        <v>88</v>
      </c>
      <c r="G174" s="36">
        <v>872</v>
      </c>
    </row>
    <row r="175" spans="1:7" ht="15.75" thickBot="1" x14ac:dyDescent="0.3">
      <c r="A175" s="26">
        <f t="shared" si="2"/>
        <v>85400157</v>
      </c>
      <c r="B175" s="45" t="s">
        <v>93</v>
      </c>
      <c r="C175" s="38">
        <v>85400157</v>
      </c>
      <c r="D175" s="53" t="s">
        <v>271</v>
      </c>
      <c r="E175" s="39" t="s">
        <v>65</v>
      </c>
      <c r="F175" s="35" t="s">
        <v>88</v>
      </c>
      <c r="G175" s="36">
        <v>1343</v>
      </c>
    </row>
    <row r="176" spans="1:7" ht="15.75" thickBot="1" x14ac:dyDescent="0.3">
      <c r="A176" s="26">
        <f t="shared" si="2"/>
        <v>85500038</v>
      </c>
      <c r="B176" s="45" t="s">
        <v>93</v>
      </c>
      <c r="C176" s="38">
        <v>85500038</v>
      </c>
      <c r="D176" s="33" t="s">
        <v>272</v>
      </c>
      <c r="E176" s="39" t="s">
        <v>67</v>
      </c>
      <c r="F176" s="35" t="s">
        <v>88</v>
      </c>
      <c r="G176" s="36">
        <v>2132</v>
      </c>
    </row>
    <row r="177" spans="1:7" ht="15.75" thickBot="1" x14ac:dyDescent="0.3">
      <c r="A177" s="26">
        <f t="shared" si="2"/>
        <v>81000243</v>
      </c>
      <c r="B177" s="45" t="s">
        <v>93</v>
      </c>
      <c r="C177" s="38">
        <v>81000243</v>
      </c>
      <c r="D177" s="33" t="s">
        <v>273</v>
      </c>
      <c r="E177" s="39" t="s">
        <v>13</v>
      </c>
      <c r="F177" s="35" t="s">
        <v>88</v>
      </c>
      <c r="G177" s="36">
        <v>34</v>
      </c>
    </row>
    <row r="178" spans="1:7" ht="15.75" thickBot="1" x14ac:dyDescent="0.3">
      <c r="A178" s="26">
        <f t="shared" si="2"/>
        <v>4270</v>
      </c>
      <c r="B178" s="45" t="s">
        <v>93</v>
      </c>
      <c r="C178" s="38">
        <v>4270</v>
      </c>
      <c r="D178" s="53" t="s">
        <v>68</v>
      </c>
      <c r="E178" s="39" t="s">
        <v>13</v>
      </c>
      <c r="F178" s="35" t="s">
        <v>88</v>
      </c>
      <c r="G178" s="36">
        <v>266</v>
      </c>
    </row>
    <row r="179" spans="1:7" ht="15.75" thickBot="1" x14ac:dyDescent="0.3">
      <c r="A179" s="26">
        <f t="shared" si="2"/>
        <v>85400181</v>
      </c>
      <c r="B179" s="45" t="s">
        <v>93</v>
      </c>
      <c r="C179" s="38">
        <v>85400181</v>
      </c>
      <c r="D179" s="53" t="s">
        <v>274</v>
      </c>
      <c r="E179" s="39" t="s">
        <v>65</v>
      </c>
      <c r="F179" s="35" t="s">
        <v>88</v>
      </c>
      <c r="G179" s="36">
        <v>2166</v>
      </c>
    </row>
    <row r="180" spans="1:7" ht="15.75" thickBot="1" x14ac:dyDescent="0.3">
      <c r="A180" s="26">
        <f t="shared" si="2"/>
        <v>85400190</v>
      </c>
      <c r="B180" s="45" t="s">
        <v>93</v>
      </c>
      <c r="C180" s="38">
        <v>85400190</v>
      </c>
      <c r="D180" s="53" t="s">
        <v>275</v>
      </c>
      <c r="E180" s="39" t="s">
        <v>30</v>
      </c>
      <c r="F180" s="35" t="s">
        <v>88</v>
      </c>
      <c r="G180" s="36">
        <v>847</v>
      </c>
    </row>
    <row r="181" spans="1:7" ht="15.75" thickBot="1" x14ac:dyDescent="0.3">
      <c r="A181" s="26">
        <f t="shared" si="2"/>
        <v>4192</v>
      </c>
      <c r="B181" s="45" t="s">
        <v>93</v>
      </c>
      <c r="C181" s="38">
        <v>4192</v>
      </c>
      <c r="D181" s="53" t="s">
        <v>276</v>
      </c>
      <c r="E181" s="39" t="s">
        <v>13</v>
      </c>
      <c r="F181" s="35" t="s">
        <v>88</v>
      </c>
      <c r="G181" s="36">
        <v>709</v>
      </c>
    </row>
    <row r="182" spans="1:7" ht="15.75" thickBot="1" x14ac:dyDescent="0.3">
      <c r="A182" s="26">
        <f t="shared" si="2"/>
        <v>85400211</v>
      </c>
      <c r="B182" s="45" t="s">
        <v>93</v>
      </c>
      <c r="C182" s="38">
        <v>85400211</v>
      </c>
      <c r="D182" s="53" t="s">
        <v>277</v>
      </c>
      <c r="E182" s="39" t="s">
        <v>69</v>
      </c>
      <c r="F182" s="35" t="s">
        <v>88</v>
      </c>
      <c r="G182" s="36">
        <v>134</v>
      </c>
    </row>
    <row r="183" spans="1:7" ht="15.75" thickBot="1" x14ac:dyDescent="0.3">
      <c r="A183" s="26">
        <f t="shared" si="2"/>
        <v>85400220</v>
      </c>
      <c r="B183" s="45" t="s">
        <v>93</v>
      </c>
      <c r="C183" s="38">
        <v>85400220</v>
      </c>
      <c r="D183" s="53" t="s">
        <v>278</v>
      </c>
      <c r="E183" s="39" t="s">
        <v>66</v>
      </c>
      <c r="F183" s="35" t="s">
        <v>88</v>
      </c>
      <c r="G183" s="36">
        <v>299</v>
      </c>
    </row>
    <row r="184" spans="1:7" ht="15.75" thickBot="1" x14ac:dyDescent="0.3">
      <c r="A184" s="26">
        <f t="shared" si="2"/>
        <v>85400246</v>
      </c>
      <c r="B184" s="45" t="s">
        <v>93</v>
      </c>
      <c r="C184" s="38">
        <v>85400246</v>
      </c>
      <c r="D184" s="53" t="s">
        <v>279</v>
      </c>
      <c r="E184" s="39" t="s">
        <v>70</v>
      </c>
      <c r="F184" s="35" t="s">
        <v>87</v>
      </c>
      <c r="G184" s="36">
        <v>672</v>
      </c>
    </row>
    <row r="185" spans="1:7" ht="15.75" thickBot="1" x14ac:dyDescent="0.3">
      <c r="A185" s="26">
        <f t="shared" si="2"/>
        <v>85400254</v>
      </c>
      <c r="B185" s="45" t="s">
        <v>93</v>
      </c>
      <c r="C185" s="38">
        <v>85400254</v>
      </c>
      <c r="D185" s="53" t="s">
        <v>280</v>
      </c>
      <c r="E185" s="39" t="s">
        <v>70</v>
      </c>
      <c r="F185" s="35" t="s">
        <v>87</v>
      </c>
      <c r="G185" s="36">
        <v>672</v>
      </c>
    </row>
    <row r="186" spans="1:7" ht="15.75" thickBot="1" x14ac:dyDescent="0.3">
      <c r="A186" s="26">
        <f t="shared" si="2"/>
        <v>85400262</v>
      </c>
      <c r="B186" s="45" t="s">
        <v>93</v>
      </c>
      <c r="C186" s="38">
        <v>85400262</v>
      </c>
      <c r="D186" s="53" t="s">
        <v>281</v>
      </c>
      <c r="E186" s="39" t="s">
        <v>71</v>
      </c>
      <c r="F186" s="35" t="s">
        <v>88</v>
      </c>
      <c r="G186" s="36">
        <v>118</v>
      </c>
    </row>
    <row r="187" spans="1:7" ht="15.75" thickBot="1" x14ac:dyDescent="0.3">
      <c r="A187" s="26">
        <f t="shared" si="2"/>
        <v>85400270</v>
      </c>
      <c r="B187" s="45" t="s">
        <v>93</v>
      </c>
      <c r="C187" s="38">
        <v>85400270</v>
      </c>
      <c r="D187" s="33" t="s">
        <v>282</v>
      </c>
      <c r="E187" s="39" t="s">
        <v>72</v>
      </c>
      <c r="F187" s="35" t="s">
        <v>87</v>
      </c>
      <c r="G187" s="36">
        <v>733</v>
      </c>
    </row>
    <row r="188" spans="1:7" ht="15.75" thickBot="1" x14ac:dyDescent="0.3">
      <c r="A188" s="26">
        <f t="shared" si="2"/>
        <v>85400289</v>
      </c>
      <c r="B188" s="45" t="s">
        <v>93</v>
      </c>
      <c r="C188" s="38">
        <v>85400289</v>
      </c>
      <c r="D188" s="33" t="s">
        <v>283</v>
      </c>
      <c r="E188" s="39" t="s">
        <v>65</v>
      </c>
      <c r="F188" s="35" t="s">
        <v>88</v>
      </c>
      <c r="G188" s="36">
        <v>882</v>
      </c>
    </row>
    <row r="189" spans="1:7" ht="15.75" thickBot="1" x14ac:dyDescent="0.3">
      <c r="A189" s="26">
        <f t="shared" si="2"/>
        <v>85400300</v>
      </c>
      <c r="B189" s="45" t="s">
        <v>93</v>
      </c>
      <c r="C189" s="38">
        <v>85400300</v>
      </c>
      <c r="D189" s="53" t="s">
        <v>284</v>
      </c>
      <c r="E189" s="39" t="s">
        <v>65</v>
      </c>
      <c r="F189" s="35" t="s">
        <v>88</v>
      </c>
      <c r="G189" s="36">
        <v>2964</v>
      </c>
    </row>
    <row r="190" spans="1:7" ht="15.75" thickBot="1" x14ac:dyDescent="0.3">
      <c r="A190" s="26">
        <f t="shared" si="2"/>
        <v>85400319</v>
      </c>
      <c r="B190" s="45" t="s">
        <v>93</v>
      </c>
      <c r="C190" s="38">
        <v>85400319</v>
      </c>
      <c r="D190" s="53" t="s">
        <v>285</v>
      </c>
      <c r="E190" s="39" t="s">
        <v>65</v>
      </c>
      <c r="F190" s="35" t="s">
        <v>88</v>
      </c>
      <c r="G190" s="36">
        <v>1471</v>
      </c>
    </row>
    <row r="191" spans="1:7" ht="15.75" thickBot="1" x14ac:dyDescent="0.3">
      <c r="A191" s="26">
        <f t="shared" si="2"/>
        <v>85400343</v>
      </c>
      <c r="B191" s="45" t="s">
        <v>93</v>
      </c>
      <c r="C191" s="40">
        <v>85400343</v>
      </c>
      <c r="D191" s="33" t="s">
        <v>286</v>
      </c>
      <c r="E191" s="39" t="s">
        <v>65</v>
      </c>
      <c r="F191" s="35" t="s">
        <v>88</v>
      </c>
      <c r="G191" s="36">
        <v>866</v>
      </c>
    </row>
    <row r="192" spans="1:7" ht="15.75" thickBot="1" x14ac:dyDescent="0.3">
      <c r="A192" s="26">
        <f t="shared" si="2"/>
        <v>85400360</v>
      </c>
      <c r="B192" s="45" t="s">
        <v>93</v>
      </c>
      <c r="C192" s="38">
        <v>85400360</v>
      </c>
      <c r="D192" s="33" t="s">
        <v>287</v>
      </c>
      <c r="E192" s="39" t="s">
        <v>65</v>
      </c>
      <c r="F192" s="35" t="s">
        <v>198</v>
      </c>
      <c r="G192" s="36">
        <v>1680</v>
      </c>
    </row>
    <row r="193" spans="1:7" ht="15.75" thickBot="1" x14ac:dyDescent="0.3">
      <c r="A193" s="26">
        <f t="shared" si="2"/>
        <v>85400394</v>
      </c>
      <c r="B193" s="45" t="s">
        <v>93</v>
      </c>
      <c r="C193" s="38">
        <v>85400394</v>
      </c>
      <c r="D193" s="53" t="s">
        <v>288</v>
      </c>
      <c r="E193" s="39" t="s">
        <v>73</v>
      </c>
      <c r="F193" s="35" t="s">
        <v>90</v>
      </c>
      <c r="G193" s="36">
        <v>555</v>
      </c>
    </row>
    <row r="194" spans="1:7" ht="15.75" thickBot="1" x14ac:dyDescent="0.3">
      <c r="A194" s="26">
        <f t="shared" si="2"/>
        <v>85400386</v>
      </c>
      <c r="B194" s="45" t="s">
        <v>93</v>
      </c>
      <c r="C194" s="38">
        <v>85400386</v>
      </c>
      <c r="D194" s="53" t="s">
        <v>289</v>
      </c>
      <c r="E194" s="39" t="s">
        <v>73</v>
      </c>
      <c r="F194" s="35" t="s">
        <v>90</v>
      </c>
      <c r="G194" s="36">
        <v>1698</v>
      </c>
    </row>
    <row r="195" spans="1:7" ht="15.75" thickBot="1" x14ac:dyDescent="0.3">
      <c r="A195" s="26">
        <f t="shared" ref="A195:A208" si="3">C195</f>
        <v>85400378</v>
      </c>
      <c r="B195" s="45" t="s">
        <v>93</v>
      </c>
      <c r="C195" s="38">
        <v>85400378</v>
      </c>
      <c r="D195" s="53" t="s">
        <v>290</v>
      </c>
      <c r="E195" s="39" t="s">
        <v>73</v>
      </c>
      <c r="F195" s="35" t="s">
        <v>90</v>
      </c>
      <c r="G195" s="36">
        <v>2492</v>
      </c>
    </row>
    <row r="196" spans="1:7" ht="15.75" thickBot="1" x14ac:dyDescent="0.3">
      <c r="A196" s="26">
        <f t="shared" si="3"/>
        <v>85400408</v>
      </c>
      <c r="B196" s="45" t="s">
        <v>93</v>
      </c>
      <c r="C196" s="38">
        <v>85400408</v>
      </c>
      <c r="D196" s="53" t="s">
        <v>291</v>
      </c>
      <c r="E196" s="39" t="s">
        <v>74</v>
      </c>
      <c r="F196" s="35" t="s">
        <v>90</v>
      </c>
      <c r="G196" s="36">
        <v>1578</v>
      </c>
    </row>
    <row r="197" spans="1:7" ht="15.75" thickBot="1" x14ac:dyDescent="0.3">
      <c r="A197" s="26">
        <f t="shared" si="3"/>
        <v>85400416</v>
      </c>
      <c r="B197" s="45" t="s">
        <v>93</v>
      </c>
      <c r="C197" s="38">
        <v>85400416</v>
      </c>
      <c r="D197" s="53" t="s">
        <v>292</v>
      </c>
      <c r="E197" s="39" t="s">
        <v>74</v>
      </c>
      <c r="F197" s="35" t="s">
        <v>90</v>
      </c>
      <c r="G197" s="36">
        <v>1277</v>
      </c>
    </row>
    <row r="198" spans="1:7" ht="15.75" thickBot="1" x14ac:dyDescent="0.3">
      <c r="A198" s="26">
        <f t="shared" si="3"/>
        <v>85400424</v>
      </c>
      <c r="B198" s="45" t="s">
        <v>93</v>
      </c>
      <c r="C198" s="38">
        <v>85400424</v>
      </c>
      <c r="D198" s="53" t="s">
        <v>293</v>
      </c>
      <c r="E198" s="39" t="s">
        <v>74</v>
      </c>
      <c r="F198" s="35" t="s">
        <v>90</v>
      </c>
      <c r="G198" s="36">
        <v>1578</v>
      </c>
    </row>
    <row r="199" spans="1:7" ht="15.75" thickBot="1" x14ac:dyDescent="0.3">
      <c r="A199" s="26">
        <f t="shared" si="3"/>
        <v>85400483</v>
      </c>
      <c r="B199" s="45" t="s">
        <v>93</v>
      </c>
      <c r="C199" s="38">
        <v>85400483</v>
      </c>
      <c r="D199" s="53" t="s">
        <v>294</v>
      </c>
      <c r="E199" s="39" t="s">
        <v>13</v>
      </c>
      <c r="F199" s="35" t="s">
        <v>90</v>
      </c>
      <c r="G199" s="36">
        <v>364</v>
      </c>
    </row>
    <row r="200" spans="1:7" ht="15.75" thickBot="1" x14ac:dyDescent="0.3">
      <c r="A200" s="26">
        <f t="shared" si="3"/>
        <v>85400491</v>
      </c>
      <c r="B200" s="45" t="s">
        <v>93</v>
      </c>
      <c r="C200" s="38">
        <v>85400491</v>
      </c>
      <c r="D200" s="53" t="s">
        <v>295</v>
      </c>
      <c r="E200" s="39" t="s">
        <v>13</v>
      </c>
      <c r="F200" s="35" t="s">
        <v>90</v>
      </c>
      <c r="G200" s="36">
        <v>364</v>
      </c>
    </row>
    <row r="201" spans="1:7" ht="15.75" thickBot="1" x14ac:dyDescent="0.3">
      <c r="A201" s="26">
        <f t="shared" si="3"/>
        <v>85400513</v>
      </c>
      <c r="B201" s="45" t="s">
        <v>93</v>
      </c>
      <c r="C201" s="38">
        <v>85400513</v>
      </c>
      <c r="D201" s="53" t="s">
        <v>296</v>
      </c>
      <c r="E201" s="39" t="s">
        <v>75</v>
      </c>
      <c r="F201" s="35" t="s">
        <v>88</v>
      </c>
      <c r="G201" s="36">
        <v>1554</v>
      </c>
    </row>
    <row r="202" spans="1:7" ht="15.75" thickBot="1" x14ac:dyDescent="0.3">
      <c r="A202" s="26">
        <f t="shared" si="3"/>
        <v>85400521</v>
      </c>
      <c r="B202" s="45" t="s">
        <v>93</v>
      </c>
      <c r="C202" s="38">
        <v>85400521</v>
      </c>
      <c r="D202" s="53" t="s">
        <v>297</v>
      </c>
      <c r="E202" s="39" t="s">
        <v>75</v>
      </c>
      <c r="F202" s="35" t="s">
        <v>88</v>
      </c>
      <c r="G202" s="36">
        <v>1554</v>
      </c>
    </row>
    <row r="203" spans="1:7" ht="15.75" thickBot="1" x14ac:dyDescent="0.3">
      <c r="A203" s="26">
        <f t="shared" si="3"/>
        <v>85400530</v>
      </c>
      <c r="B203" s="45" t="s">
        <v>93</v>
      </c>
      <c r="C203" s="38">
        <v>85400530</v>
      </c>
      <c r="D203" s="53" t="s">
        <v>298</v>
      </c>
      <c r="E203" s="39" t="s">
        <v>76</v>
      </c>
      <c r="F203" s="35" t="s">
        <v>88</v>
      </c>
      <c r="G203" s="36">
        <v>761</v>
      </c>
    </row>
    <row r="204" spans="1:7" ht="15.75" thickBot="1" x14ac:dyDescent="0.3">
      <c r="A204" s="26">
        <f t="shared" si="3"/>
        <v>85400548</v>
      </c>
      <c r="B204" s="45" t="s">
        <v>93</v>
      </c>
      <c r="C204" s="38">
        <v>85400548</v>
      </c>
      <c r="D204" s="53" t="s">
        <v>299</v>
      </c>
      <c r="E204" s="39" t="s">
        <v>76</v>
      </c>
      <c r="F204" s="35" t="s">
        <v>88</v>
      </c>
      <c r="G204" s="36">
        <v>761</v>
      </c>
    </row>
    <row r="205" spans="1:7" ht="15.75" thickBot="1" x14ac:dyDescent="0.3">
      <c r="A205" s="26">
        <f t="shared" si="3"/>
        <v>85400556</v>
      </c>
      <c r="B205" s="45" t="s">
        <v>93</v>
      </c>
      <c r="C205" s="38">
        <v>85400556</v>
      </c>
      <c r="D205" s="53" t="s">
        <v>300</v>
      </c>
      <c r="E205" s="39" t="s">
        <v>77</v>
      </c>
      <c r="F205" s="35" t="s">
        <v>88</v>
      </c>
      <c r="G205" s="36">
        <v>472</v>
      </c>
    </row>
    <row r="206" spans="1:7" ht="15.75" thickBot="1" x14ac:dyDescent="0.3">
      <c r="A206" s="26">
        <f t="shared" si="3"/>
        <v>4194</v>
      </c>
      <c r="B206" s="45" t="s">
        <v>93</v>
      </c>
      <c r="C206" s="38">
        <v>4194</v>
      </c>
      <c r="D206" s="53" t="s">
        <v>301</v>
      </c>
      <c r="E206" s="39" t="s">
        <v>13</v>
      </c>
      <c r="F206" s="35" t="s">
        <v>88</v>
      </c>
      <c r="G206" s="36">
        <v>358</v>
      </c>
    </row>
    <row r="207" spans="1:7" ht="15.75" thickBot="1" x14ac:dyDescent="0.3">
      <c r="A207" s="26">
        <f t="shared" si="3"/>
        <v>86000357</v>
      </c>
      <c r="B207" s="45" t="s">
        <v>78</v>
      </c>
      <c r="C207" s="38">
        <v>86000357</v>
      </c>
      <c r="D207" s="53" t="s">
        <v>302</v>
      </c>
      <c r="E207" s="39" t="s">
        <v>13</v>
      </c>
      <c r="F207" s="35" t="s">
        <v>87</v>
      </c>
      <c r="G207" s="36">
        <v>260</v>
      </c>
    </row>
    <row r="208" spans="1:7" ht="15.75" thickBot="1" x14ac:dyDescent="0.3">
      <c r="A208" s="26">
        <f t="shared" si="3"/>
        <v>6150</v>
      </c>
      <c r="B208" s="45" t="s">
        <v>78</v>
      </c>
      <c r="C208" s="38">
        <v>6150</v>
      </c>
      <c r="D208" s="53" t="s">
        <v>303</v>
      </c>
      <c r="E208" s="39" t="s">
        <v>13</v>
      </c>
      <c r="F208" s="35" t="s">
        <v>87</v>
      </c>
      <c r="G208" s="36">
        <v>260</v>
      </c>
    </row>
    <row r="209" spans="1:7" x14ac:dyDescent="0.25">
      <c r="A209" s="26"/>
      <c r="B209" s="66"/>
      <c r="C209" s="68"/>
      <c r="D209" s="69"/>
      <c r="E209" s="69"/>
      <c r="F209" s="69"/>
      <c r="G209" s="69"/>
    </row>
    <row r="210" spans="1:7" ht="15.75" thickBot="1" x14ac:dyDescent="0.3">
      <c r="A210" s="26"/>
      <c r="B210" s="46"/>
      <c r="C210" s="67"/>
      <c r="D210" s="70"/>
      <c r="E210" s="71"/>
      <c r="F210" s="71"/>
      <c r="G210" s="71"/>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Pablo Fabian de P. Ramallo Junior</cp:lastModifiedBy>
  <cp:lastPrinted>2024-05-27T16:44:07Z</cp:lastPrinted>
  <dcterms:created xsi:type="dcterms:W3CDTF">2022-05-30T20:03:10Z</dcterms:created>
  <dcterms:modified xsi:type="dcterms:W3CDTF">2025-03-27T19:42:33Z</dcterms:modified>
</cp:coreProperties>
</file>