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30"/>
  <workbookPr defaultThemeVersion="166925"/>
  <mc:AlternateContent xmlns:mc="http://schemas.openxmlformats.org/markup-compatibility/2006">
    <mc:Choice Requires="x15">
      <x15ac:absPath xmlns:x15ac="http://schemas.microsoft.com/office/spreadsheetml/2010/11/ac" url="/Users/leandrofeliciano/Desktop/"/>
    </mc:Choice>
  </mc:AlternateContent>
  <xr:revisionPtr revIDLastSave="0" documentId="13_ncr:1_{FE54AAF8-3FCE-8744-9B8D-5C6789CD8DBE}" xr6:coauthVersionLast="47" xr6:coauthVersionMax="47" xr10:uidLastSave="{00000000-0000-0000-0000-000000000000}"/>
  <workbookProtection workbookAlgorithmName="SHA-512" workbookHashValue="uc+5oMNG0OQXgEOLCv5vJ2PvCumtkWi6xetdVLsKAtvTDTYbvgssW/jSrvQGUNp2BwUIY/urmxHz57REkXilyA==" workbookSaltValue="iazXuEIyuMHGIJ0b1qYZgA==" workbookSpinCount="100000" lockStructure="1"/>
  <bookViews>
    <workbookView xWindow="0" yWindow="760" windowWidth="20740" windowHeight="11040" xr2:uid="{1F21D3D6-01D8-4145-A713-356765FFCF39}"/>
  </bookViews>
  <sheets>
    <sheet name="Contraproposta" sheetId="1" r:id="rId1"/>
    <sheet name="Base"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07" i="2" l="1"/>
  <c r="A208" i="2"/>
  <c r="A206"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137" i="2"/>
  <c r="A3" i="2"/>
  <c r="A4" i="2"/>
  <c r="C37" i="1" s="1"/>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2" i="2"/>
  <c r="D11" i="1"/>
  <c r="E16" i="1" l="1"/>
  <c r="H16" i="1" s="1"/>
  <c r="E50" i="1"/>
  <c r="H50" i="1" s="1"/>
  <c r="D19" i="1"/>
  <c r="D21" i="1"/>
  <c r="D18" i="1"/>
  <c r="E36" i="1"/>
  <c r="F36" i="1" s="1"/>
  <c r="C41" i="1"/>
  <c r="E44" i="1"/>
  <c r="H44" i="1" s="1"/>
  <c r="E46" i="1"/>
  <c r="J46" i="1" s="1"/>
  <c r="C42" i="1"/>
  <c r="B19" i="1"/>
  <c r="E14" i="1"/>
  <c r="H14" i="1" s="1"/>
  <c r="B34" i="1"/>
  <c r="D43" i="1"/>
  <c r="B28" i="1"/>
  <c r="C26" i="1"/>
  <c r="D23" i="1"/>
  <c r="C35" i="1"/>
  <c r="C29" i="1"/>
  <c r="E48" i="1"/>
  <c r="L48" i="1" s="1"/>
  <c r="D10" i="1"/>
  <c r="D45" i="1"/>
  <c r="C39" i="1"/>
  <c r="E12" i="1"/>
  <c r="F12" i="1" s="1"/>
  <c r="C17" i="1"/>
  <c r="C15" i="1"/>
  <c r="E22" i="1"/>
  <c r="J22" i="1" s="1"/>
  <c r="B42" i="1"/>
  <c r="D34" i="1"/>
  <c r="C49" i="1"/>
  <c r="E24" i="1"/>
  <c r="F24" i="1" s="1"/>
  <c r="B40" i="1"/>
  <c r="C47" i="1"/>
  <c r="B38" i="1"/>
  <c r="C13" i="1"/>
  <c r="E10" i="1"/>
  <c r="J10" i="1" s="1"/>
  <c r="B27" i="1"/>
  <c r="D25" i="1"/>
  <c r="B50" i="1"/>
  <c r="C43" i="1"/>
  <c r="D27" i="1"/>
  <c r="B36" i="1"/>
  <c r="E20" i="1"/>
  <c r="L20" i="1" s="1"/>
  <c r="D38" i="1"/>
  <c r="C21" i="1"/>
  <c r="E31" i="1"/>
  <c r="L31" i="1" s="1"/>
  <c r="B14" i="1"/>
  <c r="C23" i="1"/>
  <c r="B48" i="1"/>
  <c r="B16" i="1"/>
  <c r="C25" i="1"/>
  <c r="B29" i="1"/>
  <c r="B10" i="1"/>
  <c r="D36" i="1"/>
  <c r="B44" i="1"/>
  <c r="E29" i="1"/>
  <c r="J29" i="1" s="1"/>
  <c r="D46" i="1"/>
  <c r="D14" i="1"/>
  <c r="B22" i="1"/>
  <c r="D35" i="1"/>
  <c r="C18" i="1"/>
  <c r="B43" i="1"/>
  <c r="E27" i="1"/>
  <c r="F27" i="1" s="1"/>
  <c r="B11" i="1"/>
  <c r="D37" i="1"/>
  <c r="C20" i="1"/>
  <c r="D13" i="1"/>
  <c r="E38" i="1"/>
  <c r="J38" i="1" s="1"/>
  <c r="B21" i="1"/>
  <c r="D47" i="1"/>
  <c r="D15" i="1"/>
  <c r="E40" i="1"/>
  <c r="H40" i="1" s="1"/>
  <c r="B23" i="1"/>
  <c r="D49" i="1"/>
  <c r="D17" i="1"/>
  <c r="E42" i="1"/>
  <c r="F42" i="1" s="1"/>
  <c r="B25" i="1"/>
  <c r="E18" i="1"/>
  <c r="F18" i="1" s="1"/>
  <c r="C11" i="1"/>
  <c r="C45" i="1"/>
  <c r="B46" i="1"/>
  <c r="D40" i="1"/>
  <c r="E33" i="1"/>
  <c r="L33" i="1" s="1"/>
  <c r="D42" i="1"/>
  <c r="E26" i="1"/>
  <c r="H26" i="1" s="1"/>
  <c r="C19" i="1"/>
  <c r="B12" i="1"/>
  <c r="E39" i="1"/>
  <c r="J39" i="1" s="1"/>
  <c r="D48" i="1"/>
  <c r="D16" i="1"/>
  <c r="E41" i="1"/>
  <c r="F41" i="1" s="1"/>
  <c r="B24" i="1"/>
  <c r="D50" i="1"/>
  <c r="C34" i="1"/>
  <c r="E28" i="1"/>
  <c r="F28" i="1" s="1"/>
  <c r="E35" i="1"/>
  <c r="J35" i="1" s="1"/>
  <c r="B18" i="1"/>
  <c r="D44" i="1"/>
  <c r="C27" i="1"/>
  <c r="D12" i="1"/>
  <c r="E37" i="1"/>
  <c r="F37" i="1" s="1"/>
  <c r="B20" i="1"/>
  <c r="E13" i="1"/>
  <c r="L13" i="1" s="1"/>
  <c r="C38" i="1"/>
  <c r="D22" i="1"/>
  <c r="E47" i="1"/>
  <c r="H47" i="1" s="1"/>
  <c r="E15" i="1"/>
  <c r="L15" i="1" s="1"/>
  <c r="C40" i="1"/>
  <c r="D24" i="1"/>
  <c r="E49" i="1"/>
  <c r="L49" i="1" s="1"/>
  <c r="E17" i="1"/>
  <c r="J17" i="1" s="1"/>
  <c r="D28" i="1"/>
  <c r="E43" i="1"/>
  <c r="H43" i="1" s="1"/>
  <c r="B26" i="1"/>
  <c r="E11" i="1"/>
  <c r="J11" i="1" s="1"/>
  <c r="C36" i="1"/>
  <c r="D20" i="1"/>
  <c r="E45" i="1"/>
  <c r="F45" i="1" s="1"/>
  <c r="B37" i="1"/>
  <c r="E21" i="1"/>
  <c r="J21" i="1" s="1"/>
  <c r="C46" i="1"/>
  <c r="C14" i="1"/>
  <c r="B39" i="1"/>
  <c r="E23" i="1"/>
  <c r="J23" i="1" s="1"/>
  <c r="C48" i="1"/>
  <c r="C16" i="1"/>
  <c r="B41" i="1"/>
  <c r="E25" i="1"/>
  <c r="J25" i="1" s="1"/>
  <c r="C50" i="1"/>
  <c r="C28" i="1"/>
  <c r="D26" i="1"/>
  <c r="C10" i="1"/>
  <c r="B35" i="1"/>
  <c r="E19" i="1"/>
  <c r="J19" i="1" s="1"/>
  <c r="C44" i="1"/>
  <c r="D29" i="1"/>
  <c r="C12" i="1"/>
  <c r="B45" i="1"/>
  <c r="E30" i="1"/>
  <c r="H30" i="1" s="1"/>
  <c r="B13" i="1"/>
  <c r="D39" i="1"/>
  <c r="C22" i="1"/>
  <c r="B47" i="1"/>
  <c r="E32" i="1"/>
  <c r="L32" i="1" s="1"/>
  <c r="B15" i="1"/>
  <c r="D41" i="1"/>
  <c r="C24" i="1"/>
  <c r="B49" i="1"/>
  <c r="E34" i="1"/>
  <c r="F34" i="1" s="1"/>
  <c r="B17" i="1"/>
  <c r="F50" i="1"/>
  <c r="L50" i="1"/>
  <c r="J50" i="1"/>
  <c r="L16" i="1"/>
  <c r="F16" i="1" l="1"/>
  <c r="J16" i="1"/>
  <c r="J27" i="1"/>
  <c r="H31" i="1"/>
  <c r="J14" i="1"/>
  <c r="H22" i="1"/>
  <c r="F22" i="1"/>
  <c r="H11" i="1"/>
  <c r="L37" i="1"/>
  <c r="L43" i="1"/>
  <c r="H48" i="1"/>
  <c r="J48" i="1"/>
  <c r="J44" i="1"/>
  <c r="L12" i="1"/>
  <c r="H18" i="1"/>
  <c r="H12" i="1"/>
  <c r="L17" i="1"/>
  <c r="F15" i="1"/>
  <c r="F17" i="1"/>
  <c r="F14" i="1"/>
  <c r="J18" i="1"/>
  <c r="L14" i="1"/>
  <c r="L24" i="1"/>
  <c r="L18" i="1"/>
  <c r="L27" i="1"/>
  <c r="J26" i="1"/>
  <c r="F35" i="1"/>
  <c r="L22" i="1"/>
  <c r="J40" i="1"/>
  <c r="J30" i="1"/>
  <c r="J37" i="1"/>
  <c r="H27" i="1"/>
  <c r="F26" i="1"/>
  <c r="H37" i="1"/>
  <c r="F10" i="1"/>
  <c r="F13" i="1"/>
  <c r="J20" i="1"/>
  <c r="L36" i="1"/>
  <c r="L45" i="1"/>
  <c r="L39" i="1"/>
  <c r="H39" i="1"/>
  <c r="J49" i="1"/>
  <c r="J36" i="1"/>
  <c r="J34" i="1"/>
  <c r="F48" i="1"/>
  <c r="H45" i="1"/>
  <c r="H34" i="1"/>
  <c r="J13" i="1"/>
  <c r="F20" i="1"/>
  <c r="H10" i="1"/>
  <c r="H35" i="1"/>
  <c r="L28" i="1"/>
  <c r="H28" i="1"/>
  <c r="H25" i="1"/>
  <c r="L40" i="1"/>
  <c r="F39" i="1"/>
  <c r="H13" i="1"/>
  <c r="H49" i="1"/>
  <c r="H36" i="1"/>
  <c r="H23" i="1"/>
  <c r="F49" i="1"/>
  <c r="L10" i="1"/>
  <c r="J15" i="1"/>
  <c r="J42" i="1"/>
  <c r="H32" i="1"/>
  <c r="F44" i="1"/>
  <c r="J12" i="1"/>
  <c r="J32" i="1"/>
  <c r="F25" i="1"/>
  <c r="L42" i="1"/>
  <c r="J33" i="1"/>
  <c r="H46" i="1"/>
  <c r="H21" i="1"/>
  <c r="H15" i="1"/>
  <c r="F29" i="1"/>
  <c r="H33" i="1"/>
  <c r="H24" i="1"/>
  <c r="L25" i="1"/>
  <c r="H19" i="1"/>
  <c r="L23" i="1"/>
  <c r="L35" i="1"/>
  <c r="H29" i="1"/>
  <c r="F40" i="1"/>
  <c r="H20" i="1"/>
  <c r="F46" i="1"/>
  <c r="L44" i="1"/>
  <c r="L30" i="1"/>
  <c r="F43" i="1"/>
  <c r="L34" i="1"/>
  <c r="J45" i="1"/>
  <c r="H17" i="1"/>
  <c r="L29" i="1"/>
  <c r="F23" i="1"/>
  <c r="H42" i="1"/>
  <c r="L41" i="1"/>
  <c r="J24" i="1"/>
  <c r="L46" i="1"/>
  <c r="F21" i="1"/>
  <c r="L38" i="1"/>
  <c r="F47" i="1"/>
  <c r="J31" i="1"/>
  <c r="F38" i="1"/>
  <c r="J43" i="1"/>
  <c r="H38" i="1"/>
  <c r="L26" i="1"/>
  <c r="L47" i="1"/>
  <c r="H41" i="1"/>
  <c r="J41" i="1"/>
  <c r="L21" i="1"/>
  <c r="F11" i="1"/>
  <c r="L11" i="1"/>
  <c r="L19" i="1"/>
  <c r="F19" i="1"/>
  <c r="J47" i="1"/>
  <c r="J28" i="1"/>
  <c r="I28" i="1"/>
</calcChain>
</file>

<file path=xl/sharedStrings.xml><?xml version="1.0" encoding="utf-8"?>
<sst xmlns="http://schemas.openxmlformats.org/spreadsheetml/2006/main" count="896" uniqueCount="309">
  <si>
    <t>Contraproposta</t>
  </si>
  <si>
    <t>Procedimento</t>
  </si>
  <si>
    <t>Área Atuação</t>
  </si>
  <si>
    <t>Quantidade de USO</t>
  </si>
  <si>
    <t>A Odontolife Planos Odontológicos agradece o interesse pelo credenciamento, mas esclarece que o preenchimento desta contraproposta não implica em aceitação da nossa parte dos valores solicitados pelo representante legal do estabelecimento. Essa contraproposta será analisada pela equipe interna da Odontolife que poderá aceitar, rejeitar ou propor uma terceira proposta de valores. A Odontolife entende que os valores propostos acima representam a remuneração integral que o profissional deseja pelos procedimentos para se credenciar e que novas solicitações não previstas passarão por nova análise da equipe que poderá chegar a um parecer diferente do inicial.</t>
  </si>
  <si>
    <t>ÁREA</t>
  </si>
  <si>
    <t>TUSS</t>
  </si>
  <si>
    <t>PROCEDIMENTOS ODONTOLÓGICOS</t>
  </si>
  <si>
    <t>Comprovação</t>
  </si>
  <si>
    <t>APLICAÇÃO</t>
  </si>
  <si>
    <t>HMO</t>
  </si>
  <si>
    <t>Não</t>
  </si>
  <si>
    <t>Foto inicial</t>
  </si>
  <si>
    <t>-</t>
  </si>
  <si>
    <t>RX inicial</t>
  </si>
  <si>
    <t>Foto inicial e Final</t>
  </si>
  <si>
    <t>Foto inicial na solicitação e foto final na produção(pagamento)</t>
  </si>
  <si>
    <t>Diagnóstico</t>
  </si>
  <si>
    <t>Anexar laudo laboratorial para produção.</t>
  </si>
  <si>
    <t>Prevenção</t>
  </si>
  <si>
    <t>atividade educativa em saúde bucal</t>
  </si>
  <si>
    <t>controle de biofilme (placa bacteriana)</t>
  </si>
  <si>
    <t>Imagem radiográfica deve estar anexada no sistema</t>
  </si>
  <si>
    <t>Imagens (fotos) devem estar anexadas no sistema.</t>
  </si>
  <si>
    <t>Radiografias fotos, modelos e traçados devem estar anexados no sistema.</t>
  </si>
  <si>
    <t>Endodontia</t>
  </si>
  <si>
    <t>RX Inicial/Final</t>
  </si>
  <si>
    <t>Rx Inicial e final</t>
  </si>
  <si>
    <t>RX Inicial</t>
  </si>
  <si>
    <t>RX Inicial e Rx Final (rx final deve apresentar os condutos dissociados).</t>
  </si>
  <si>
    <t>Foto Inicial e Final</t>
  </si>
  <si>
    <t>Foto Final</t>
  </si>
  <si>
    <t>Imagem inicial (foto ou Rx) na produção quando solicitação for em dente posterior com envolvimento de face proximal.</t>
  </si>
  <si>
    <t>Odontopediatria</t>
  </si>
  <si>
    <t>Foto Inicial na solicitação.</t>
  </si>
  <si>
    <t>Enviar rx inicial na solicitação e Enviar rx e foto Final na produção.</t>
  </si>
  <si>
    <t>Foto Inicial na solicitação Foto final na produção.</t>
  </si>
  <si>
    <t>Enviar rx inicial na solicitação e Enviar rx Final na produção.</t>
  </si>
  <si>
    <t>Enviar rx inicial na solicitação. Enviar na produção foto com o mantenedor instalado.</t>
  </si>
  <si>
    <t>Periodontia</t>
  </si>
  <si>
    <t>RX Inicial na solicitação e Rx Final na produção.</t>
  </si>
  <si>
    <t>RX Panorâmico ou Levantamento Radiográfico na solicitação.</t>
  </si>
  <si>
    <t>Foto Inicial</t>
  </si>
  <si>
    <t>Foto Inicial na solicitação e Foto Final na produção.</t>
  </si>
  <si>
    <t>Rx inicial na solicitação e rx final na produção.</t>
  </si>
  <si>
    <t>Periograma preenchido na produção</t>
  </si>
  <si>
    <t>raspagem supra-gengival</t>
  </si>
  <si>
    <t>Enviar foto inicial na solicitação. Enviar foto final da produção.</t>
  </si>
  <si>
    <t>Enviar foto inicial na solicitação. Enviar foto final (pós biópsia na produção).</t>
  </si>
  <si>
    <t>Enviar foto inicial na solicitação. Enviar foto final.</t>
  </si>
  <si>
    <t>cirurgia para correcao de tuberosidade</t>
  </si>
  <si>
    <t>Rx Inicial</t>
  </si>
  <si>
    <t>Rx panorâmico na solicitação.</t>
  </si>
  <si>
    <t>Anexar carta do Ortodontista.</t>
  </si>
  <si>
    <t>Enviar foto inicial na solicitação. Enviar foto final na produção.</t>
  </si>
  <si>
    <t>Foto Inicial e Laudo Laboratorial (Anatomapopatológico)</t>
  </si>
  <si>
    <t>Enviar foto inicial na solicitação. Enviar foto na produção.</t>
  </si>
  <si>
    <t>RX inicial.</t>
  </si>
  <si>
    <t>RX Panorâmico inicial na produção</t>
  </si>
  <si>
    <t>Rx Inicial e RX Final</t>
  </si>
  <si>
    <t>RX Inicial na solicitação Enviar foto final na produção.</t>
  </si>
  <si>
    <t>Enviar foto inicial na solicitação.</t>
  </si>
  <si>
    <t>Rx inicial na solicitação.</t>
  </si>
  <si>
    <t>Enviar RX e foto inicial na solicitação.</t>
  </si>
  <si>
    <t>Foto Inicial na solicitação e Foto final na produção.</t>
  </si>
  <si>
    <t>RX Inicial na solicitação. Rx final e Foto Final na produção</t>
  </si>
  <si>
    <t>RX Inicial na solicitação. Rx final na produção.</t>
  </si>
  <si>
    <t>Rx inicial na solicitação e Rx e foto final na produção.</t>
  </si>
  <si>
    <t>encaixe fêmea ou macho (por elemento)</t>
  </si>
  <si>
    <t>RX Inicial e Final</t>
  </si>
  <si>
    <t>Foto Inicial na solicitação  e Foto Final com a Placa instalada na produção.</t>
  </si>
  <si>
    <t>RX Inicial na solicitação e rx final na produção.</t>
  </si>
  <si>
    <t>Foto Inicial e Final com a Placa Oclusal Instalada</t>
  </si>
  <si>
    <t>RX Panorâmico na solicitação. Foto final com a PPR instalada.</t>
  </si>
  <si>
    <t>Rx inicial (panorâmico) na solicitação e Foto Final com a prótese instalada.</t>
  </si>
  <si>
    <t>Rx inicial e foto final</t>
  </si>
  <si>
    <t>Rx inicial + Rx final e foto na produção</t>
  </si>
  <si>
    <t>RX Inicial na solicitação e Rx final na produção.</t>
  </si>
  <si>
    <t>Ortodontia</t>
  </si>
  <si>
    <t>Valor - Solicitado pela Clinica</t>
  </si>
  <si>
    <t>Mult - Solicitado pela Clinica</t>
  </si>
  <si>
    <t>Áreas negociadas:</t>
  </si>
  <si>
    <t>Moeda Aprovada</t>
  </si>
  <si>
    <t>Informar valor</t>
  </si>
  <si>
    <t>Valor Aprovado (R$)</t>
  </si>
  <si>
    <t>Moeda   Sugerida</t>
  </si>
  <si>
    <t>Valor Sugerido pela Clinica (R$)</t>
  </si>
  <si>
    <t>Região</t>
  </si>
  <si>
    <t>Urgência e Emergência</t>
  </si>
  <si>
    <t>BOCA</t>
  </si>
  <si>
    <t>DENTE</t>
  </si>
  <si>
    <t>Radiologia Odontológica e Imaginologia</t>
  </si>
  <si>
    <t>ARCADA</t>
  </si>
  <si>
    <t>Dentística Restauradora</t>
  </si>
  <si>
    <t>Cirurgia e Traumatologia Buco-Maxilo-Facial</t>
  </si>
  <si>
    <t>Prótese Dentária</t>
  </si>
  <si>
    <t>Valor - Moeda 0,30</t>
  </si>
  <si>
    <t>cód</t>
  </si>
  <si>
    <t>00005850</t>
  </si>
  <si>
    <t>Cód. Tuss</t>
  </si>
  <si>
    <t>consulta odontologica de urgencia</t>
  </si>
  <si>
    <t>consulta odontologica de urgencia 24hs</t>
  </si>
  <si>
    <t>colagem de fragmentos dentários</t>
  </si>
  <si>
    <t>controle de hemorragia com aplicação de agente hemostático em região buco-maxilo-facial</t>
  </si>
  <si>
    <t>controle de hemorragia sem aplicação de agente hemostático em região buco-maxilo-facial</t>
  </si>
  <si>
    <t>curativo de demora em endodontia</t>
  </si>
  <si>
    <t>imobilização dentária em dentes permanentes</t>
  </si>
  <si>
    <t>imobilização dentária em dentes decíduos</t>
  </si>
  <si>
    <t>incisão e drenagem extra-oral de abscesso, hematoma e/ou flegmão da região buco-maxilo-facial</t>
  </si>
  <si>
    <t>incisão e drenagem intra-oral de abscesso, hematoma e/ou flegmão da região buco-maxilo-facial</t>
  </si>
  <si>
    <t>recimentação de trabalho protético</t>
  </si>
  <si>
    <t>redução simples de luxação de articulação têmporo-mandibular (atm)</t>
  </si>
  <si>
    <t>reimplante de dente com contenção</t>
  </si>
  <si>
    <t>tratamento de abscesso periodontal agudo</t>
  </si>
  <si>
    <t>tratamento de alveolite</t>
  </si>
  <si>
    <t>tratamento de pericoronarite</t>
  </si>
  <si>
    <t>tratamento em odontalgia aguda</t>
  </si>
  <si>
    <t>consulta odontológica</t>
  </si>
  <si>
    <t>diagnóstico anatomopatológico em citologia esfoliativa na região buco-maxilo-facial</t>
  </si>
  <si>
    <t>diagnóstico anatomopatológico em material de biópsia na região buco-maxilo-facial</t>
  </si>
  <si>
    <t>diagnóstico anatomopatológico em peça cirúrgica na região buco-maxilo-facial</t>
  </si>
  <si>
    <t>diagnóstico anatomopatológico em punção na região buco-maxilo-facial</t>
  </si>
  <si>
    <t>aplicação tópica de flúor</t>
  </si>
  <si>
    <t>profilaxia: polimento coronário</t>
  </si>
  <si>
    <t>teste de fluxo salivar</t>
  </si>
  <si>
    <t>teste de ph salivar</t>
  </si>
  <si>
    <t>fotografia</t>
  </si>
  <si>
    <t>levantamento radiográfico (exame radiodôntico)</t>
  </si>
  <si>
    <t>modelos ortodônticos</t>
  </si>
  <si>
    <t>radiografia oclusal</t>
  </si>
  <si>
    <t>radiografia panorâmica de mandíbula / maxila (ortopantomografia)</t>
  </si>
  <si>
    <t>radiografia panorâmica de mandíbula / maxila (ortopantomografia) com traçado cefalométrico</t>
  </si>
  <si>
    <t>rx antero-posterior</t>
  </si>
  <si>
    <t>rx da atm</t>
  </si>
  <si>
    <t>rx interproximal - bite-wing</t>
  </si>
  <si>
    <t>rx mão e punho - carpal</t>
  </si>
  <si>
    <t>USUÁRIO</t>
  </si>
  <si>
    <t>rx periapical</t>
  </si>
  <si>
    <t>rx postero-anterior</t>
  </si>
  <si>
    <t>telerradiografia</t>
  </si>
  <si>
    <t>telerradiografia com traçado cefalométrico</t>
  </si>
  <si>
    <t>documentação ortodôntica "a"</t>
  </si>
  <si>
    <t>documentação ortodôntica "b"</t>
  </si>
  <si>
    <t>documentação ortodôntica "e"</t>
  </si>
  <si>
    <t>amputação radicular com obturação retrogada</t>
  </si>
  <si>
    <t>amputação radicular sem obturação retrogada</t>
  </si>
  <si>
    <t>apicetomia birradiculares com obturação retrógrada</t>
  </si>
  <si>
    <t>apicetomia birradiculares sem obturação retrógrada</t>
  </si>
  <si>
    <t>apicetomia multirradiculares com obturação retrógrada</t>
  </si>
  <si>
    <t>apicetomia multirradiculares sem obturação retrógrada</t>
  </si>
  <si>
    <t>apicetomia unirradiculares com obturação retrógrada</t>
  </si>
  <si>
    <t>apicetomia unirradiculares sem obturação retrógrada</t>
  </si>
  <si>
    <t>remoção de corpo estranho intracanal (por conduto)</t>
  </si>
  <si>
    <t>remoção de material obturador intracanal para retratamento endodôntico</t>
  </si>
  <si>
    <t>retratamento endodôntico birradicular</t>
  </si>
  <si>
    <t>retratamento endodôntico multirradicular</t>
  </si>
  <si>
    <t>retratamento endodôntico unirradicular</t>
  </si>
  <si>
    <t>tratamento de perfuração endodôntica</t>
  </si>
  <si>
    <t>tratamento endodôntico birradicular</t>
  </si>
  <si>
    <t>tratamento endodôntico de dente com rizogenese incompleta</t>
  </si>
  <si>
    <t>tratamento endodôntico multirradicular</t>
  </si>
  <si>
    <t>tratamento endodôntico unirradicular</t>
  </si>
  <si>
    <t>clareamento dentário caseiro</t>
  </si>
  <si>
    <t>clareamento dentário de consultório</t>
  </si>
  <si>
    <t>clareamento a laser</t>
  </si>
  <si>
    <t>faceta direta em resina fotopolimerizável</t>
  </si>
  <si>
    <t>placa de acetato para clareamento caseiro</t>
  </si>
  <si>
    <t>restauração amálgama 1 face</t>
  </si>
  <si>
    <t>FACE</t>
  </si>
  <si>
    <t>restauração amálgama 2 faces</t>
  </si>
  <si>
    <t>restauração amálgama 3 faces</t>
  </si>
  <si>
    <t>restauração amálgama 4 faces</t>
  </si>
  <si>
    <t>restauração em ionômero de vidro - 1 face</t>
  </si>
  <si>
    <t>restauração em ionômero de vidro - 2 faces</t>
  </si>
  <si>
    <t>restauração em ionômero de vidro - 3 faces</t>
  </si>
  <si>
    <t>restauração em ionômero de vidro - 4 faces</t>
  </si>
  <si>
    <t>restauração resina fotopolimerizável 1 face</t>
  </si>
  <si>
    <t>restauração resina fotopolimerizável 2 faces</t>
  </si>
  <si>
    <t>restauração resina fotopolimerizável 3 faces</t>
  </si>
  <si>
    <t>restauração resina fotopolimerizável 4 faces</t>
  </si>
  <si>
    <t>aplicação de cariostático</t>
  </si>
  <si>
    <t>aplicação de selante - técnica invasiva</t>
  </si>
  <si>
    <t>aplicação de selante de fóssulas e fissuras</t>
  </si>
  <si>
    <t>aplicação tópica de verniz fluoretado</t>
  </si>
  <si>
    <t>condicionamento em odontologia</t>
  </si>
  <si>
    <t>condicionamento em odontologia para pacientes com necessidades especiais</t>
  </si>
  <si>
    <t>coroa de acetato em dente decíduo</t>
  </si>
  <si>
    <t>coroa de acetato em dente permanente</t>
  </si>
  <si>
    <t>coroa de aço em dente decíduo</t>
  </si>
  <si>
    <t>coroa de aço em dente permanente</t>
  </si>
  <si>
    <t>coroa de policarbonato em dente decíduo</t>
  </si>
  <si>
    <t>coroa de policarbonato em dente permanente</t>
  </si>
  <si>
    <t>exodontia simples de decíduos</t>
  </si>
  <si>
    <t>mantenedor de espaço fixo</t>
  </si>
  <si>
    <t>mantenedor de espaço removível</t>
  </si>
  <si>
    <t>pulpotomia em dente decíduo</t>
  </si>
  <si>
    <t>tratamento endodôntico em decíduos</t>
  </si>
  <si>
    <t>aumento de coroa clínica</t>
  </si>
  <si>
    <t>cirurgia periodontal a retalho</t>
  </si>
  <si>
    <t>SEGMENTO</t>
  </si>
  <si>
    <t>cunha proximal</t>
  </si>
  <si>
    <t>HEMIARCADA</t>
  </si>
  <si>
    <t>enxerto conjuntivo subteptelial</t>
  </si>
  <si>
    <t>enxerto gengival livre</t>
  </si>
  <si>
    <t>enxerto pediculado</t>
  </si>
  <si>
    <t>gengivectomia</t>
  </si>
  <si>
    <t>gengivoplastia</t>
  </si>
  <si>
    <t>implante ósseo integrado</t>
  </si>
  <si>
    <t>raspagem sub-gengival/alisamento radicular</t>
  </si>
  <si>
    <t>reabertura - colocação de cicatrizador</t>
  </si>
  <si>
    <t>aprofundamento / aumento de vestibulo</t>
  </si>
  <si>
    <t>biópsia de boca</t>
  </si>
  <si>
    <t>biópsia de glândula salivar</t>
  </si>
  <si>
    <t>biópsia de lábio</t>
  </si>
  <si>
    <t>biópsia de língua</t>
  </si>
  <si>
    <t>biópsia de mandíbula</t>
  </si>
  <si>
    <t>biópsia de maxila</t>
  </si>
  <si>
    <t>bridectomia</t>
  </si>
  <si>
    <t>bridotomia</t>
  </si>
  <si>
    <t>cirurgia para exostose maxilar</t>
  </si>
  <si>
    <t>cirurgia para torus mandibular - bilateral</t>
  </si>
  <si>
    <t>cirurgia para torus mandibular - unilateral</t>
  </si>
  <si>
    <t>cirurgia para torus palatino</t>
  </si>
  <si>
    <t>exérese de lipoma na região buco-maxilo-facial</t>
  </si>
  <si>
    <t>exerese ou excisão de calculo salivar</t>
  </si>
  <si>
    <t>exérese ou excisão de cistos odontológicos</t>
  </si>
  <si>
    <t>exerese ou excisão de mucocele</t>
  </si>
  <si>
    <t>exerese ou excisão de rânula</t>
  </si>
  <si>
    <t>exodontia a retalho </t>
  </si>
  <si>
    <t>exodontia de permanente por indicação ortodôntica/protética</t>
  </si>
  <si>
    <t>exodontia de raiz residual </t>
  </si>
  <si>
    <t>exodontia simples de permanente</t>
  </si>
  <si>
    <t>frenulectomia labial</t>
  </si>
  <si>
    <t>frenulectomia lingual</t>
  </si>
  <si>
    <t>frenulotomia labial</t>
  </si>
  <si>
    <t>frenulotomia lingual</t>
  </si>
  <si>
    <t>odonto-secção</t>
  </si>
  <si>
    <t>punção aspirativa na região buco-maxilo-facial</t>
  </si>
  <si>
    <t>punção aspirativa orientada por imagem na região buco-maxilo-facial</t>
  </si>
  <si>
    <t>reconstrução sulco gengivo labial</t>
  </si>
  <si>
    <t>redução cruenta de fraturas alveolo dentárias</t>
  </si>
  <si>
    <t>redução incruenta de fraturas alveolo dentárias</t>
  </si>
  <si>
    <t>remoção de dentes inclusos / impactados</t>
  </si>
  <si>
    <t>remoção de dentes semi inclusos / impactados</t>
  </si>
  <si>
    <t>exodontia simples de supra numerario</t>
  </si>
  <si>
    <t>remocao de dentes supra-numerarios (inclusos ou impactados)</t>
  </si>
  <si>
    <t>retirada de corpo estranho oroantral ou oronasal da região buco-maxilo-facial</t>
  </si>
  <si>
    <t>sutura de ferida em região buco-maxilo-facial</t>
  </si>
  <si>
    <t>tracionamento cirúrgico com finalidade ortodôntica</t>
  </si>
  <si>
    <t>tratamento cirúrgico de bridas constritivas da região buco-maxilo-facial</t>
  </si>
  <si>
    <t>tratamento cirúrgico de fístula buco-nasais</t>
  </si>
  <si>
    <t>tratamento cirúrgico de fístula buco-sinusais</t>
  </si>
  <si>
    <t>tratamento cirurgico de hiperplasia de tecidos moles da região buco-maxilo-facial</t>
  </si>
  <si>
    <t>tratamento cirurgico de hiperplasia de tecidos ósseos/cartilaginosos na região buco-maxilo-facial</t>
  </si>
  <si>
    <t>tratamento cirurgico de tumores benigno de tecidos moles da região buco-maxilo-facial</t>
  </si>
  <si>
    <t>tratamento cirurgico de tumores benigno de tecido ósseo / cartilaginoso na região buco-maxilo-facial</t>
  </si>
  <si>
    <t>tratamento cirúrgico para tumores benignos odontogênicos - sem reconstrução</t>
  </si>
  <si>
    <t>ulectomia</t>
  </si>
  <si>
    <t>ulotomia</t>
  </si>
  <si>
    <t>análogo  do implante</t>
  </si>
  <si>
    <t>conserto em prótese parcial removível (em consultório e em laboratório)</t>
  </si>
  <si>
    <t>conserto em prótese parcial removível (exclusivamente em consultório)</t>
  </si>
  <si>
    <t>conserto em prótese total (em consultório e em laboratório)</t>
  </si>
  <si>
    <t>conserto em prótese total (exclusivamento em consultório)</t>
  </si>
  <si>
    <t>coroa provisória com pino</t>
  </si>
  <si>
    <t>coroa provisória sem pino</t>
  </si>
  <si>
    <t>coroa total acrílica prensada</t>
  </si>
  <si>
    <t>coroa total em cerâmica pura</t>
  </si>
  <si>
    <t>coroa total em cerômero</t>
  </si>
  <si>
    <t>coroa total metálica</t>
  </si>
  <si>
    <t>coroa total metalo plástica - cerômero</t>
  </si>
  <si>
    <t>coroa total metalo plástica - resina acrílica</t>
  </si>
  <si>
    <t>coroa total metalo-cerâmica</t>
  </si>
  <si>
    <t>coroa total metalo-cerâmica sobre implante</t>
  </si>
  <si>
    <t>diagnóstico por meio de enceramento</t>
  </si>
  <si>
    <t>faceta em cerâmica pura</t>
  </si>
  <si>
    <t>faceta em cerômero</t>
  </si>
  <si>
    <t>munhão standart</t>
  </si>
  <si>
    <t>núcleo de preenchimento</t>
  </si>
  <si>
    <t>núcleo metálico fundido</t>
  </si>
  <si>
    <t>órtese miorrelaxante (placa oclusal estabilizadora)</t>
  </si>
  <si>
    <t>órtese reposicionadora (placa oclusal reposicionadora)</t>
  </si>
  <si>
    <t>pino pre-fabricado</t>
  </si>
  <si>
    <t>placa oclusal resiliente</t>
  </si>
  <si>
    <t>prótese fixa adesiva direta (provisória)</t>
  </si>
  <si>
    <t>prótese fixa adesiva indireta em metalo-cerâmica</t>
  </si>
  <si>
    <t>prótese fixa adesiva indireta em metalo-plástica</t>
  </si>
  <si>
    <t>prótese fixa em metalo-plástica</t>
  </si>
  <si>
    <t>protese parcial fixa provisoria</t>
  </si>
  <si>
    <t>prótese parcial removivel provisória acrílica c/ ou s/ grampo</t>
  </si>
  <si>
    <t>prótese parcial removível bilateral c/ grampos</t>
  </si>
  <si>
    <t>prótese parcial removível com encaixes de precisão ou de semi precisão</t>
  </si>
  <si>
    <t>prótese total</t>
  </si>
  <si>
    <t>prótese total imediata</t>
  </si>
  <si>
    <t>prótese total incolor</t>
  </si>
  <si>
    <t>reembasamento de prótese total ou parcial - imediato (em consultório)</t>
  </si>
  <si>
    <t>reembasamento de prótese total ou parcial - imediato (em laboratório)</t>
  </si>
  <si>
    <t>restauração em cerâmica pura - inlay</t>
  </si>
  <si>
    <t>restauração em cerâmica pura - onlay</t>
  </si>
  <si>
    <t>restauração em cerômero - onlay</t>
  </si>
  <si>
    <t>restauração em cerômero - inlay</t>
  </si>
  <si>
    <t>restauração metálica fundida</t>
  </si>
  <si>
    <t>transfer</t>
  </si>
  <si>
    <t>manutencao de aparelho ortodontico - aparelho fixo</t>
  </si>
  <si>
    <t>ortouniplan e</t>
  </si>
  <si>
    <t>remocao de nucleo intrara\radicular</t>
  </si>
  <si>
    <t>DENTE (ANTERIOR)</t>
  </si>
  <si>
    <t>DENTE (POSTERIOR)</t>
  </si>
  <si>
    <t>Clinica/Dentista: PIENZO ODONTOLOGIA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</si>
</sst>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164" formatCode="0.000"/>
  </numFmts>
  <fonts count="16" x14ac:knownFonts="1">
    <font>
      <sz val="11"/>
      <color theme="1"/>
      <name val="Calibri"/>
      <family val="2"/>
      <scheme val="minor"/>
    </font>
    <font>
      <sz val="11"/>
      <color theme="1"/>
      <name val="Calibri"/>
      <family val="2"/>
      <scheme val="minor"/>
    </font>
    <font>
      <b/>
      <sz val="11"/>
      <color theme="0"/>
      <name val="Calibri"/>
      <family val="2"/>
      <scheme val="minor"/>
    </font>
    <font>
      <i/>
      <sz val="11"/>
      <color rgb="FF7F7F7F"/>
      <name val="Calibri"/>
      <family val="2"/>
      <scheme val="minor"/>
    </font>
    <font>
      <b/>
      <sz val="36"/>
      <color theme="1"/>
      <name val="Calibri"/>
      <family val="2"/>
      <scheme val="minor"/>
    </font>
    <font>
      <b/>
      <sz val="10"/>
      <color rgb="FFFFFFFF"/>
      <name val="Calibri"/>
      <family val="2"/>
    </font>
    <font>
      <b/>
      <sz val="8"/>
      <name val="Arial"/>
      <family val="2"/>
      <charset val="1"/>
    </font>
    <font>
      <sz val="9"/>
      <name val="Arial"/>
      <family val="2"/>
      <charset val="1"/>
    </font>
    <font>
      <b/>
      <sz val="14"/>
      <color rgb="FFC00000"/>
      <name val="Calibri"/>
      <family val="2"/>
      <scheme val="minor"/>
    </font>
    <font>
      <sz val="8"/>
      <name val="Calibri"/>
      <family val="2"/>
      <scheme val="minor"/>
    </font>
    <font>
      <sz val="11"/>
      <color theme="1" tint="0.249977111117893"/>
      <name val="Calibri"/>
      <family val="2"/>
      <scheme val="minor"/>
    </font>
    <font>
      <sz val="11"/>
      <color theme="1" tint="4.9989318521683403E-2"/>
      <name val="Calibri"/>
      <family val="2"/>
      <scheme val="minor"/>
    </font>
    <font>
      <sz val="11"/>
      <color rgb="FF000000"/>
      <name val="Calibri"/>
      <family val="2"/>
      <charset val="1"/>
    </font>
    <font>
      <b/>
      <sz val="10"/>
      <color rgb="FFFFFFFF"/>
      <name val="Arial"/>
      <family val="2"/>
    </font>
    <font>
      <sz val="10"/>
      <color rgb="FF000000"/>
      <name val="Calibri"/>
      <family val="2"/>
      <charset val="1"/>
    </font>
    <font>
      <b/>
      <sz val="8"/>
      <color rgb="FFFFFFFF"/>
      <name val="Arial"/>
      <family val="2"/>
      <charset val="1"/>
    </font>
  </fonts>
  <fills count="19">
    <fill>
      <patternFill patternType="none"/>
    </fill>
    <fill>
      <patternFill patternType="gray125"/>
    </fill>
    <fill>
      <patternFill patternType="solid">
        <fgColor theme="5"/>
        <bgColor theme="5"/>
      </patternFill>
    </fill>
    <fill>
      <patternFill patternType="solid">
        <fgColor rgb="FFE46C0A"/>
        <bgColor rgb="FFF79646"/>
      </patternFill>
    </fill>
    <fill>
      <patternFill patternType="solid">
        <fgColor rgb="FF404040"/>
        <bgColor rgb="FF000000"/>
      </patternFill>
    </fill>
    <fill>
      <patternFill patternType="solid">
        <fgColor rgb="FFFFFFFF"/>
        <bgColor rgb="FFFFFFCC"/>
      </patternFill>
    </fill>
    <fill>
      <patternFill patternType="solid">
        <fgColor rgb="FFF79646"/>
        <bgColor rgb="FFFF8080"/>
      </patternFill>
    </fill>
    <fill>
      <patternFill patternType="solid">
        <fgColor rgb="FFA6A6A6"/>
        <bgColor rgb="FF000000"/>
      </patternFill>
    </fill>
    <fill>
      <patternFill patternType="solid">
        <fgColor theme="9" tint="0.79998168889431442"/>
        <bgColor indexed="64"/>
      </patternFill>
    </fill>
    <fill>
      <patternFill patternType="solid">
        <fgColor rgb="FFFF9981"/>
        <bgColor indexed="64"/>
      </patternFill>
    </fill>
    <fill>
      <patternFill patternType="solid">
        <fgColor rgb="FFFFEBEB"/>
        <bgColor indexed="64"/>
      </patternFill>
    </fill>
    <fill>
      <patternFill patternType="solid">
        <fgColor rgb="FFFFE79B"/>
        <bgColor indexed="64"/>
      </patternFill>
    </fill>
    <fill>
      <patternFill patternType="solid">
        <fgColor rgb="FFFFFBEF"/>
        <bgColor indexed="64"/>
      </patternFill>
    </fill>
    <fill>
      <patternFill patternType="solid">
        <fgColor rgb="FF92D050"/>
        <bgColor indexed="64"/>
      </patternFill>
    </fill>
    <fill>
      <patternFill patternType="solid">
        <fgColor rgb="FFF4FFEF"/>
        <bgColor indexed="64"/>
      </patternFill>
    </fill>
    <fill>
      <patternFill patternType="solid">
        <fgColor theme="0"/>
        <bgColor indexed="64"/>
      </patternFill>
    </fill>
    <fill>
      <patternFill patternType="solid">
        <fgColor rgb="FFFFFFFF"/>
        <bgColor rgb="FFFF8080"/>
      </patternFill>
    </fill>
    <fill>
      <patternFill patternType="solid">
        <fgColor rgb="FF000000"/>
        <bgColor rgb="FF000000"/>
      </patternFill>
    </fill>
    <fill>
      <patternFill patternType="solid">
        <fgColor rgb="FF000000"/>
        <bgColor rgb="FF003300"/>
      </patternFill>
    </fill>
  </fills>
  <borders count="32">
    <border>
      <left/>
      <right/>
      <top/>
      <bottom/>
      <diagonal/>
    </border>
    <border>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thin">
        <color rgb="FF808080"/>
      </bottom>
      <diagonal/>
    </border>
    <border>
      <left style="medium">
        <color indexed="64"/>
      </left>
      <right style="thin">
        <color rgb="FF808080"/>
      </right>
      <top style="medium">
        <color indexed="64"/>
      </top>
      <bottom style="thin">
        <color rgb="FF808080"/>
      </bottom>
      <diagonal/>
    </border>
    <border>
      <left style="medium">
        <color indexed="64"/>
      </left>
      <right style="medium">
        <color indexed="64"/>
      </right>
      <top style="thin">
        <color rgb="FF808080"/>
      </top>
      <bottom style="thin">
        <color rgb="FF808080"/>
      </bottom>
      <diagonal/>
    </border>
    <border>
      <left style="medium">
        <color indexed="64"/>
      </left>
      <right style="medium">
        <color indexed="64"/>
      </right>
      <top style="thin">
        <color rgb="FF808080"/>
      </top>
      <bottom style="medium">
        <color indexed="64"/>
      </bottom>
      <diagonal/>
    </border>
    <border>
      <left style="medium">
        <color indexed="64"/>
      </left>
      <right style="medium">
        <color indexed="64"/>
      </right>
      <top/>
      <bottom style="thin">
        <color rgb="FF808080"/>
      </bottom>
      <diagonal/>
    </border>
    <border>
      <left style="medium">
        <color indexed="64"/>
      </left>
      <right style="medium">
        <color indexed="64"/>
      </right>
      <top style="thin">
        <color rgb="FF808080"/>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theme="5" tint="0.39997558519241921"/>
      </bottom>
      <diagonal/>
    </border>
    <border>
      <left style="medium">
        <color indexed="64"/>
      </left>
      <right style="medium">
        <color indexed="64"/>
      </right>
      <top style="medium">
        <color indexed="64"/>
      </top>
      <bottom style="medium">
        <color indexed="64"/>
      </bottom>
      <diagonal/>
    </border>
    <border>
      <left style="medium">
        <color indexed="64"/>
      </left>
      <right style="thin">
        <color rgb="FF808080"/>
      </right>
      <top style="medium">
        <color indexed="64"/>
      </top>
      <bottom style="medium">
        <color indexed="64"/>
      </bottom>
      <diagonal/>
    </border>
    <border>
      <left style="thin">
        <color rgb="FF808080"/>
      </left>
      <right style="thin">
        <color rgb="FF808080"/>
      </right>
      <top style="medium">
        <color indexed="64"/>
      </top>
      <bottom style="medium">
        <color indexed="64"/>
      </bottom>
      <diagonal/>
    </border>
    <border>
      <left/>
      <right/>
      <top style="medium">
        <color indexed="64"/>
      </top>
      <bottom style="thin">
        <color rgb="FF808080"/>
      </bottom>
      <diagonal/>
    </border>
    <border>
      <left style="thin">
        <color rgb="FF808080"/>
      </left>
      <right style="thin">
        <color rgb="FF808080"/>
      </right>
      <top style="medium">
        <color indexed="64"/>
      </top>
      <bottom style="thin">
        <color rgb="FF808080"/>
      </bottom>
      <diagonal/>
    </border>
    <border>
      <left/>
      <right/>
      <top style="thin">
        <color rgb="FF808080"/>
      </top>
      <bottom style="thin">
        <color rgb="FF808080"/>
      </bottom>
      <diagonal/>
    </border>
    <border>
      <left/>
      <right/>
      <top style="thin">
        <color rgb="FF808080"/>
      </top>
      <bottom style="medium">
        <color indexed="64"/>
      </bottom>
      <diagonal/>
    </border>
    <border>
      <left/>
      <right/>
      <top/>
      <bottom style="thin">
        <color rgb="FF808080"/>
      </bottom>
      <diagonal/>
    </border>
    <border>
      <left/>
      <right/>
      <top style="thin">
        <color rgb="FF808080"/>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rgb="FF808080"/>
      </right>
      <top style="medium">
        <color indexed="64"/>
      </top>
      <bottom/>
      <diagonal/>
    </border>
    <border>
      <left style="thin">
        <color rgb="FF808080"/>
      </left>
      <right style="thin">
        <color rgb="FF808080"/>
      </right>
      <top style="medium">
        <color indexed="64"/>
      </top>
      <bottom/>
      <diagonal/>
    </border>
    <border>
      <left style="medium">
        <color indexed="64"/>
      </left>
      <right/>
      <top style="medium">
        <color indexed="64"/>
      </top>
      <bottom style="thin">
        <color rgb="FF808080"/>
      </bottom>
      <diagonal/>
    </border>
    <border>
      <left style="medium">
        <color indexed="64"/>
      </left>
      <right/>
      <top style="thin">
        <color rgb="FF808080"/>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cellStyleXfs>
  <cellXfs count="98">
    <xf numFmtId="0" fontId="0" fillId="0" borderId="0" xfId="0"/>
    <xf numFmtId="0" fontId="0" fillId="0" borderId="0" xfId="0" applyAlignment="1">
      <alignment horizontal="left" vertical="center" indent="1"/>
    </xf>
    <xf numFmtId="0" fontId="0" fillId="0" borderId="0" xfId="0" applyAlignment="1">
      <alignment horizontal="right" vertical="center" indent="1"/>
    </xf>
    <xf numFmtId="0" fontId="0" fillId="0" borderId="2" xfId="0" applyBorder="1" applyAlignment="1">
      <alignment horizontal="left" vertical="center" indent="1"/>
    </xf>
    <xf numFmtId="164" fontId="0" fillId="0" borderId="2" xfId="0" applyNumberFormat="1" applyBorder="1" applyAlignment="1" applyProtection="1">
      <alignment horizontal="left" vertical="center" indent="1"/>
      <protection locked="0"/>
    </xf>
    <xf numFmtId="164" fontId="0" fillId="0" borderId="0" xfId="0" applyNumberFormat="1" applyAlignment="1">
      <alignment horizontal="left" vertical="center" indent="1"/>
    </xf>
    <xf numFmtId="0" fontId="0" fillId="0" borderId="0" xfId="0" applyAlignment="1">
      <alignment horizontal="center" vertical="center" wrapText="1"/>
    </xf>
    <xf numFmtId="0" fontId="2" fillId="2" borderId="13" xfId="0" applyFont="1" applyFill="1" applyBorder="1" applyAlignment="1">
      <alignment horizontal="left" vertical="center" indent="1"/>
    </xf>
    <xf numFmtId="0" fontId="0" fillId="0" borderId="14" xfId="0" applyBorder="1" applyAlignment="1">
      <alignment horizontal="left" vertical="center" indent="1"/>
    </xf>
    <xf numFmtId="0" fontId="0" fillId="0" borderId="9" xfId="0" applyBorder="1" applyAlignment="1">
      <alignment horizontal="left" vertical="center" indent="1"/>
    </xf>
    <xf numFmtId="0" fontId="0" fillId="0" borderId="1" xfId="0" applyBorder="1" applyAlignment="1">
      <alignment horizontal="left" vertical="center" indent="1"/>
    </xf>
    <xf numFmtId="0" fontId="4" fillId="0" borderId="0" xfId="0" applyFont="1" applyAlignment="1">
      <alignment horizontal="center" vertical="center"/>
    </xf>
    <xf numFmtId="0" fontId="0" fillId="0" borderId="1" xfId="0" applyBorder="1"/>
    <xf numFmtId="0" fontId="0" fillId="0" borderId="1" xfId="0" applyBorder="1" applyAlignment="1">
      <alignment horizontal="center" vertical="center" wrapText="1"/>
    </xf>
    <xf numFmtId="0" fontId="0" fillId="0" borderId="2" xfId="0" applyBorder="1"/>
    <xf numFmtId="44" fontId="0" fillId="8" borderId="0" xfId="1" applyFont="1" applyFill="1" applyBorder="1" applyAlignment="1" applyProtection="1">
      <alignment horizontal="center" vertical="center"/>
    </xf>
    <xf numFmtId="2" fontId="0" fillId="8" borderId="0" xfId="1" applyNumberFormat="1" applyFont="1" applyFill="1" applyBorder="1" applyAlignment="1" applyProtection="1">
      <alignment horizontal="center" vertical="center"/>
    </xf>
    <xf numFmtId="0" fontId="0" fillId="0" borderId="0" xfId="0" applyAlignment="1">
      <alignment horizontal="center"/>
    </xf>
    <xf numFmtId="0" fontId="0" fillId="9" borderId="13" xfId="0" applyFill="1" applyBorder="1" applyAlignment="1">
      <alignment horizontal="center" vertical="center" wrapText="1"/>
    </xf>
    <xf numFmtId="0" fontId="11" fillId="0" borderId="0" xfId="0" applyFont="1" applyAlignment="1">
      <alignment horizontal="left" vertical="center" indent="1"/>
    </xf>
    <xf numFmtId="0" fontId="11" fillId="10" borderId="11" xfId="0" applyFont="1" applyFill="1" applyBorder="1" applyAlignment="1">
      <alignment horizontal="center" vertical="center"/>
    </xf>
    <xf numFmtId="0" fontId="0" fillId="13" borderId="13" xfId="0" applyFill="1" applyBorder="1" applyAlignment="1">
      <alignment horizontal="center" vertical="center" wrapText="1"/>
    </xf>
    <xf numFmtId="0" fontId="0" fillId="13" borderId="9" xfId="0" applyFill="1" applyBorder="1" applyAlignment="1">
      <alignment horizontal="center" vertical="center" wrapText="1"/>
    </xf>
    <xf numFmtId="2" fontId="11" fillId="14" borderId="12" xfId="1" applyNumberFormat="1" applyFont="1" applyFill="1" applyBorder="1" applyAlignment="1" applyProtection="1">
      <alignment horizontal="center" vertical="center"/>
      <protection locked="0"/>
    </xf>
    <xf numFmtId="0" fontId="11" fillId="15" borderId="11" xfId="0" applyFont="1" applyFill="1" applyBorder="1" applyAlignment="1">
      <alignment horizontal="center" vertical="center"/>
    </xf>
    <xf numFmtId="44" fontId="11" fillId="15" borderId="11" xfId="1" applyFont="1" applyFill="1" applyBorder="1" applyAlignment="1" applyProtection="1">
      <alignment horizontal="center" vertical="center"/>
      <protection locked="0"/>
    </xf>
    <xf numFmtId="2" fontId="11" fillId="15" borderId="12" xfId="1" applyNumberFormat="1" applyFont="1" applyFill="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164" fontId="0" fillId="0" borderId="0" xfId="0" applyNumberFormat="1" applyAlignment="1">
      <alignment horizontal="center" vertical="center"/>
    </xf>
    <xf numFmtId="0" fontId="0" fillId="0" borderId="14" xfId="0" applyBorder="1" applyAlignment="1">
      <alignment horizontal="center" vertical="center"/>
    </xf>
    <xf numFmtId="0" fontId="11" fillId="0" borderId="0" xfId="0" applyFont="1" applyAlignment="1">
      <alignment horizontal="center" vertical="center"/>
    </xf>
    <xf numFmtId="0" fontId="4" fillId="0" borderId="0" xfId="0" applyFont="1" applyAlignment="1">
      <alignment horizontal="left" vertical="center"/>
    </xf>
    <xf numFmtId="0" fontId="11" fillId="0" borderId="12" xfId="0" applyFont="1" applyBorder="1" applyAlignment="1">
      <alignment horizontal="left" vertical="center"/>
    </xf>
    <xf numFmtId="0" fontId="0" fillId="0" borderId="0" xfId="0" applyAlignment="1">
      <alignment horizontal="left"/>
    </xf>
    <xf numFmtId="0" fontId="12" fillId="0" borderId="0" xfId="0" applyFont="1" applyAlignment="1">
      <alignment vertical="center"/>
    </xf>
    <xf numFmtId="0" fontId="13" fillId="3" borderId="16" xfId="2" applyNumberFormat="1" applyFont="1" applyFill="1" applyBorder="1" applyAlignment="1">
      <alignment horizontal="center" vertical="center"/>
    </xf>
    <xf numFmtId="0" fontId="13" fillId="3" borderId="14"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18" xfId="0" applyFont="1" applyFill="1" applyBorder="1" applyAlignment="1">
      <alignment horizontal="center" vertical="center"/>
    </xf>
    <xf numFmtId="0" fontId="5" fillId="4" borderId="3" xfId="0" applyFont="1" applyFill="1" applyBorder="1" applyAlignment="1">
      <alignment horizontal="center" vertical="center"/>
    </xf>
    <xf numFmtId="0" fontId="6" fillId="5" borderId="3" xfId="0" applyFont="1" applyFill="1" applyBorder="1" applyAlignment="1">
      <alignment horizontal="center" vertical="center"/>
    </xf>
    <xf numFmtId="0" fontId="7" fillId="6" borderId="3" xfId="2" applyNumberFormat="1" applyFont="1" applyFill="1" applyBorder="1" applyAlignment="1">
      <alignment vertical="center"/>
    </xf>
    <xf numFmtId="0" fontId="14" fillId="5" borderId="19" xfId="0" applyFont="1" applyFill="1" applyBorder="1" applyAlignment="1">
      <alignment horizontal="center" vertical="center"/>
    </xf>
    <xf numFmtId="0" fontId="14" fillId="5" borderId="4" xfId="0" applyFont="1" applyFill="1" applyBorder="1" applyAlignment="1">
      <alignment horizontal="center" vertical="center"/>
    </xf>
    <xf numFmtId="0" fontId="6" fillId="5" borderId="20" xfId="0" applyFont="1" applyFill="1" applyBorder="1" applyAlignment="1">
      <alignment horizontal="center" vertical="center"/>
    </xf>
    <xf numFmtId="0" fontId="5" fillId="4" borderId="5" xfId="0" applyFont="1" applyFill="1" applyBorder="1" applyAlignment="1">
      <alignment horizontal="center" vertical="center"/>
    </xf>
    <xf numFmtId="0" fontId="6" fillId="5" borderId="5" xfId="0" applyFont="1" applyFill="1" applyBorder="1" applyAlignment="1">
      <alignment horizontal="center" vertical="center"/>
    </xf>
    <xf numFmtId="0" fontId="14" fillId="5" borderId="21" xfId="0" applyFont="1" applyFill="1" applyBorder="1" applyAlignment="1">
      <alignment horizontal="center" vertical="center"/>
    </xf>
    <xf numFmtId="0" fontId="6" fillId="5" borderId="5" xfId="0" quotePrefix="1" applyFont="1" applyFill="1" applyBorder="1" applyAlignment="1">
      <alignment horizontal="center" vertical="center"/>
    </xf>
    <xf numFmtId="0" fontId="5" fillId="4" borderId="6" xfId="0" applyFont="1" applyFill="1" applyBorder="1" applyAlignment="1">
      <alignment horizontal="center" vertical="center"/>
    </xf>
    <xf numFmtId="0" fontId="6" fillId="5" borderId="6" xfId="0" applyFont="1" applyFill="1" applyBorder="1" applyAlignment="1">
      <alignment horizontal="center" vertical="center"/>
    </xf>
    <xf numFmtId="0" fontId="14" fillId="5" borderId="22"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5" xfId="0" applyFont="1" applyFill="1" applyBorder="1" applyAlignment="1">
      <alignment horizontal="center" vertical="center"/>
    </xf>
    <xf numFmtId="0" fontId="5" fillId="7" borderId="6" xfId="0" applyFont="1" applyFill="1" applyBorder="1" applyAlignment="1">
      <alignment horizontal="center" vertical="center"/>
    </xf>
    <xf numFmtId="0" fontId="5" fillId="4" borderId="7" xfId="0" applyFont="1" applyFill="1" applyBorder="1" applyAlignment="1">
      <alignment horizontal="center" vertical="center"/>
    </xf>
    <xf numFmtId="0" fontId="6" fillId="0" borderId="7" xfId="0" applyFont="1" applyBorder="1" applyAlignment="1">
      <alignment horizontal="center" vertical="center"/>
    </xf>
    <xf numFmtId="0" fontId="14" fillId="5" borderId="23" xfId="0" applyFont="1" applyFill="1" applyBorder="1" applyAlignment="1">
      <alignment horizontal="center" vertical="center"/>
    </xf>
    <xf numFmtId="0" fontId="5" fillId="4" borderId="8" xfId="0" applyFont="1" applyFill="1" applyBorder="1" applyAlignment="1">
      <alignment horizontal="center" vertical="center"/>
    </xf>
    <xf numFmtId="0" fontId="6" fillId="5" borderId="8" xfId="0" applyFont="1" applyFill="1" applyBorder="1" applyAlignment="1">
      <alignment horizontal="center" vertical="center"/>
    </xf>
    <xf numFmtId="0" fontId="14" fillId="5" borderId="24" xfId="0" applyFont="1" applyFill="1" applyBorder="1" applyAlignment="1">
      <alignment horizontal="center" vertical="center"/>
    </xf>
    <xf numFmtId="0" fontId="7" fillId="16" borderId="3" xfId="2" applyNumberFormat="1" applyFont="1" applyFill="1" applyBorder="1" applyAlignment="1">
      <alignment vertical="center"/>
    </xf>
    <xf numFmtId="0" fontId="5" fillId="7" borderId="7" xfId="0" applyFont="1" applyFill="1" applyBorder="1" applyAlignment="1">
      <alignment horizontal="center" vertical="center"/>
    </xf>
    <xf numFmtId="0" fontId="6" fillId="5" borderId="25" xfId="0" applyFont="1" applyFill="1" applyBorder="1" applyAlignment="1">
      <alignment horizontal="center" vertical="center"/>
    </xf>
    <xf numFmtId="0" fontId="7" fillId="0" borderId="3" xfId="2" applyNumberFormat="1" applyFont="1" applyFill="1" applyBorder="1" applyAlignment="1">
      <alignment vertical="center"/>
    </xf>
    <xf numFmtId="0" fontId="5" fillId="7" borderId="8" xfId="0" applyFont="1" applyFill="1" applyBorder="1" applyAlignment="1">
      <alignment horizontal="center" vertical="center"/>
    </xf>
    <xf numFmtId="0" fontId="7" fillId="6" borderId="26" xfId="2" applyNumberFormat="1" applyFont="1" applyFill="1" applyBorder="1" applyAlignment="1">
      <alignment vertical="center"/>
    </xf>
    <xf numFmtId="0" fontId="14" fillId="5" borderId="27" xfId="0" applyFont="1" applyFill="1" applyBorder="1" applyAlignment="1">
      <alignment horizontal="center" vertical="center"/>
    </xf>
    <xf numFmtId="0" fontId="6" fillId="5" borderId="28" xfId="0" applyFont="1" applyFill="1" applyBorder="1" applyAlignment="1">
      <alignment horizontal="center" vertical="center"/>
    </xf>
    <xf numFmtId="0" fontId="7" fillId="6" borderId="16" xfId="2" applyNumberFormat="1" applyFont="1" applyFill="1" applyBorder="1" applyAlignment="1">
      <alignment vertical="center"/>
    </xf>
    <xf numFmtId="0" fontId="14" fillId="5" borderId="17" xfId="0" applyFont="1" applyFill="1" applyBorder="1" applyAlignment="1">
      <alignment horizontal="center" vertical="center"/>
    </xf>
    <xf numFmtId="0" fontId="6" fillId="5" borderId="18" xfId="0" applyFont="1" applyFill="1" applyBorder="1" applyAlignment="1">
      <alignment horizontal="center" vertical="center"/>
    </xf>
    <xf numFmtId="0" fontId="6" fillId="5" borderId="7" xfId="0" applyFont="1" applyFill="1" applyBorder="1" applyAlignment="1">
      <alignment horizontal="center" vertical="center"/>
    </xf>
    <xf numFmtId="0" fontId="6" fillId="0" borderId="8" xfId="0" applyFont="1" applyBorder="1" applyAlignment="1">
      <alignment horizontal="center" vertical="center"/>
    </xf>
    <xf numFmtId="0" fontId="5" fillId="17" borderId="7" xfId="0" applyFont="1" applyFill="1" applyBorder="1" applyAlignment="1">
      <alignment horizontal="center" vertical="center"/>
    </xf>
    <xf numFmtId="0" fontId="12" fillId="6" borderId="6" xfId="0" applyFont="1" applyFill="1" applyBorder="1" applyAlignment="1">
      <alignment vertical="center"/>
    </xf>
    <xf numFmtId="0" fontId="15" fillId="18" borderId="29" xfId="0" applyFont="1" applyFill="1" applyBorder="1" applyAlignment="1">
      <alignment horizontal="center" vertical="center"/>
    </xf>
    <xf numFmtId="0" fontId="15" fillId="18" borderId="19" xfId="0" applyFont="1" applyFill="1" applyBorder="1" applyAlignment="1">
      <alignment horizontal="center" vertical="center"/>
    </xf>
    <xf numFmtId="0" fontId="7" fillId="5" borderId="30" xfId="2" applyNumberFormat="1" applyFont="1" applyFill="1" applyBorder="1" applyAlignment="1">
      <alignment horizontal="left" vertical="center"/>
    </xf>
    <xf numFmtId="0" fontId="7" fillId="5" borderId="22" xfId="2" applyNumberFormat="1" applyFont="1" applyFill="1" applyBorder="1" applyAlignment="1">
      <alignment horizontal="left" vertical="center"/>
    </xf>
    <xf numFmtId="0" fontId="11" fillId="0" borderId="15" xfId="0" applyFont="1" applyBorder="1" applyAlignment="1">
      <alignment horizontal="left" vertical="center" indent="1"/>
    </xf>
    <xf numFmtId="44" fontId="11" fillId="15" borderId="11" xfId="1" applyFont="1" applyFill="1" applyBorder="1" applyAlignment="1">
      <alignment horizontal="center" vertical="center"/>
    </xf>
    <xf numFmtId="44" fontId="11" fillId="10" borderId="11" xfId="1" applyFont="1" applyFill="1" applyBorder="1" applyAlignment="1">
      <alignment horizontal="center" vertical="center"/>
    </xf>
    <xf numFmtId="0" fontId="0" fillId="9" borderId="14" xfId="0" applyFill="1" applyBorder="1" applyAlignment="1">
      <alignment horizontal="center" vertical="center" wrapText="1"/>
    </xf>
    <xf numFmtId="0" fontId="10" fillId="11" borderId="13" xfId="0" applyFont="1" applyFill="1" applyBorder="1" applyAlignment="1">
      <alignment horizontal="center" vertical="center" wrapText="1"/>
    </xf>
    <xf numFmtId="0" fontId="10" fillId="11" borderId="9" xfId="0" applyFont="1" applyFill="1" applyBorder="1" applyAlignment="1">
      <alignment horizontal="center" vertical="center" wrapText="1"/>
    </xf>
    <xf numFmtId="2" fontId="11" fillId="12" borderId="12" xfId="1" applyNumberFormat="1" applyFont="1" applyFill="1" applyBorder="1" applyAlignment="1">
      <alignment horizontal="center" vertical="center"/>
    </xf>
    <xf numFmtId="2" fontId="11" fillId="15" borderId="12" xfId="1" applyNumberFormat="1" applyFont="1" applyFill="1" applyBorder="1" applyAlignment="1">
      <alignment horizontal="center" vertical="center"/>
    </xf>
    <xf numFmtId="2" fontId="11" fillId="12" borderId="10" xfId="1" applyNumberFormat="1" applyFont="1" applyFill="1" applyBorder="1" applyAlignment="1">
      <alignment horizontal="center" vertical="center"/>
    </xf>
    <xf numFmtId="44" fontId="11" fillId="14" borderId="11" xfId="1" applyFont="1" applyFill="1" applyBorder="1" applyAlignment="1" applyProtection="1">
      <alignment horizontal="center" vertical="center"/>
      <protection locked="0"/>
    </xf>
    <xf numFmtId="44" fontId="0" fillId="8" borderId="11" xfId="1" applyFont="1" applyFill="1" applyBorder="1" applyAlignment="1" applyProtection="1">
      <alignment horizontal="center" vertical="center"/>
    </xf>
    <xf numFmtId="44" fontId="11" fillId="12" borderId="26" xfId="1" applyFont="1" applyFill="1" applyBorder="1" applyAlignment="1">
      <alignment horizontal="center" vertical="center"/>
    </xf>
    <xf numFmtId="44" fontId="11" fillId="12" borderId="25" xfId="1" applyFont="1" applyFill="1" applyBorder="1" applyAlignment="1">
      <alignment horizontal="center" vertical="center"/>
    </xf>
    <xf numFmtId="44" fontId="11" fillId="12" borderId="31" xfId="1" applyFont="1" applyFill="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0" fillId="0" borderId="0" xfId="0" applyAlignment="1">
      <alignment horizontal="justify" vertical="center" wrapText="1"/>
    </xf>
    <xf numFmtId="0" fontId="8" fillId="0" borderId="0" xfId="0" applyFont="1" applyAlignment="1">
      <alignment horizontal="left" vertical="center"/>
    </xf>
  </cellXfs>
  <cellStyles count="3">
    <cellStyle name="Moeda" xfId="1" builtinId="4"/>
    <cellStyle name="Normal" xfId="0" builtinId="0"/>
    <cellStyle name="Texto Explicativo" xfId="2" builtinId="53"/>
  </cellStyles>
  <dxfs count="23">
    <dxf>
      <font>
        <b/>
        <i val="0"/>
        <strike val="0"/>
        <condense val="0"/>
        <extend val="0"/>
        <outline val="0"/>
        <shadow val="0"/>
        <u val="none"/>
        <vertAlign val="baseline"/>
        <sz val="8"/>
        <color auto="1"/>
        <name val="Arial"/>
        <family val="2"/>
        <charset val="1"/>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thin">
          <color rgb="FF808080"/>
        </left>
        <right style="thin">
          <color rgb="FF808080"/>
        </right>
        <top style="medium">
          <color indexed="64"/>
        </top>
        <bottom style="thin">
          <color rgb="FF808080"/>
        </bottom>
        <vertical/>
        <horizontal/>
      </border>
    </dxf>
    <dxf>
      <font>
        <b val="0"/>
        <i val="0"/>
        <strike val="0"/>
        <condense val="0"/>
        <extend val="0"/>
        <outline val="0"/>
        <shadow val="0"/>
        <u val="none"/>
        <vertAlign val="baseline"/>
        <sz val="10"/>
        <color rgb="FF000000"/>
        <name val="Calibri"/>
        <family val="2"/>
        <charset val="1"/>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medium">
          <color indexed="64"/>
        </left>
        <right style="thin">
          <color rgb="FF808080"/>
        </right>
        <top style="medium">
          <color indexed="64"/>
        </top>
        <bottom style="thin">
          <color rgb="FF808080"/>
        </bottom>
        <vertical/>
        <horizontal/>
      </border>
    </dxf>
    <dxf>
      <font>
        <b val="0"/>
        <i val="0"/>
        <strike val="0"/>
        <condense val="0"/>
        <extend val="0"/>
        <outline val="0"/>
        <shadow val="0"/>
        <u val="none"/>
        <vertAlign val="baseline"/>
        <sz val="9"/>
        <color auto="1"/>
        <name val="Arial"/>
        <family val="2"/>
        <charset val="1"/>
        <scheme val="none"/>
      </font>
      <numFmt numFmtId="0" formatCode="General"/>
      <fill>
        <patternFill patternType="solid">
          <fgColor rgb="FFFF8080"/>
          <bgColor rgb="FFFFFFFF"/>
        </patternFill>
      </fill>
      <alignment horizontal="general"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1"/>
        <color rgb="FF000000"/>
        <name val="Calibri"/>
        <family val="2"/>
        <charset val="1"/>
        <scheme val="none"/>
      </font>
      <numFmt numFmtId="0" formatCode="General"/>
      <alignment horizontal="general" vertical="center" textRotation="0" wrapText="0" indent="0" justifyLastLine="0" shrinkToFit="0" readingOrder="0"/>
    </dxf>
    <dxf>
      <border outline="0">
        <right style="medium">
          <color indexed="64"/>
        </right>
      </border>
    </dxf>
    <dxf>
      <numFmt numFmtId="2" formatCode="0.00"/>
      <fill>
        <patternFill patternType="solid">
          <fgColor indexed="64"/>
          <bgColor theme="9" tint="0.79998168889431442"/>
        </patternFill>
      </fill>
      <alignment horizontal="center" vertical="center" textRotation="0" wrapText="0" indent="0" justifyLastLine="0" shrinkToFit="0" readingOrder="0"/>
      <protection locked="1" hidden="0"/>
    </dxf>
    <dxf>
      <fill>
        <patternFill patternType="solid">
          <fgColor indexed="64"/>
          <bgColor theme="9" tint="0.79998168889431442"/>
        </patternFill>
      </fill>
      <alignment horizontal="center" vertical="center" textRotation="0" wrapText="0" indent="0" justifyLastLine="0" shrinkToFit="0" readingOrder="0"/>
      <border outline="0">
        <left style="medium">
          <color indexed="64"/>
        </left>
      </border>
      <protection locked="1" hidden="0"/>
    </dxf>
    <dxf>
      <font>
        <b val="0"/>
        <i val="0"/>
        <strike val="0"/>
        <condense val="0"/>
        <extend val="0"/>
        <outline val="0"/>
        <shadow val="0"/>
        <u val="none"/>
        <vertAlign val="baseline"/>
        <sz val="11"/>
        <color theme="1" tint="4.9989318521683403E-2"/>
        <name val="Calibri"/>
        <family val="2"/>
        <scheme val="minor"/>
      </font>
      <numFmt numFmtId="2" formatCode="0.00"/>
      <fill>
        <patternFill patternType="solid">
          <fgColor indexed="64"/>
          <bgColor rgb="FFF4FFEF"/>
        </patternFill>
      </fill>
      <alignment horizontal="center" vertical="center" textRotation="0" wrapText="0" indent="0" justifyLastLine="0" shrinkToFit="0" readingOrder="0"/>
      <border diagonalUp="0" diagonalDown="0" outline="0">
        <left/>
        <right style="medium">
          <color indexed="64"/>
        </right>
        <top/>
        <bottom/>
      </border>
      <protection locked="0" hidden="0"/>
    </dxf>
    <dxf>
      <font>
        <strike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4FFEF"/>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tint="4.9989318521683403E-2"/>
        <name val="Calibri"/>
        <family val="2"/>
        <scheme val="minor"/>
      </font>
      <numFmt numFmtId="2" formatCode="0.00"/>
      <fill>
        <patternFill patternType="solid">
          <fgColor indexed="64"/>
          <bgColor rgb="FFFFFBEF"/>
        </patternFill>
      </fill>
      <alignment horizontal="center" vertical="center" textRotation="0" wrapText="0" indent="0" justifyLastLine="0" shrinkToFit="0" readingOrder="0"/>
      <border diagonalUp="0" diagonalDown="0">
        <left/>
        <right style="medium">
          <color indexed="64"/>
        </right>
        <vertical/>
      </border>
    </dxf>
    <dxf>
      <font>
        <b val="0"/>
        <i val="0"/>
        <strike val="0"/>
        <condense val="0"/>
        <extend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FFBEF"/>
        </patternFill>
      </fill>
      <alignment horizontal="center" vertical="center" textRotation="0" wrapText="0" indent="0" justifyLastLine="0" shrinkToFit="0" readingOrder="0"/>
      <border diagonalUp="0" diagonalDown="0">
        <left style="medium">
          <color indexed="64"/>
        </left>
        <right style="medium">
          <color indexed="64"/>
        </right>
        <top/>
        <bottom/>
        <vertical/>
        <horizontal/>
      </border>
    </dxf>
    <dxf>
      <font>
        <strike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FEBEB"/>
        </patternFill>
      </fill>
      <alignment horizontal="center" vertical="center" textRotation="0" wrapText="0" indent="0" justifyLastLine="0" shrinkToFit="0" readingOrder="0"/>
      <border diagonalUp="0" diagonalDown="0">
        <left style="medium">
          <color indexed="64"/>
        </left>
        <right/>
        <top/>
        <bottom/>
        <vertical/>
        <horizontal/>
      </border>
    </dxf>
    <dxf>
      <font>
        <strike val="0"/>
        <outline val="0"/>
        <shadow val="0"/>
        <u val="none"/>
        <vertAlign val="baseline"/>
        <sz val="11"/>
        <color theme="1" tint="4.9989318521683403E-2"/>
        <name val="Calibri"/>
        <family val="2"/>
        <scheme val="minor"/>
      </font>
      <numFmt numFmtId="0" formatCode="General"/>
      <fill>
        <patternFill patternType="solid">
          <fgColor indexed="64"/>
          <bgColor rgb="FFFFEBEB"/>
        </patternFill>
      </fill>
      <alignment horizontal="center" vertical="center" textRotation="0" wrapText="0" indent="0" justifyLastLine="0" shrinkToFit="0" readingOrder="0"/>
      <border diagonalUp="0" diagonalDown="0">
        <left style="medium">
          <color indexed="64"/>
        </left>
        <right/>
      </border>
      <protection locked="1" hidden="0"/>
    </dxf>
    <dxf>
      <font>
        <b val="0"/>
        <i val="0"/>
        <strike val="0"/>
        <condense val="0"/>
        <extend val="0"/>
        <outline val="0"/>
        <shadow val="0"/>
        <u val="none"/>
        <vertAlign val="baseline"/>
        <sz val="11"/>
        <color theme="1" tint="4.9989318521683403E-2"/>
        <name val="Calibri"/>
        <family val="2"/>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left/>
        <right style="medium">
          <color indexed="64"/>
        </right>
        <top/>
        <bottom/>
        <vertical/>
        <horizontal/>
      </border>
      <protection locked="1" hidden="0"/>
    </dxf>
    <dxf>
      <alignment horizontal="left" vertical="center" textRotation="0" wrapText="0" indent="1" justifyLastLine="0" shrinkToFit="0" readingOrder="0"/>
    </dxf>
    <dxf>
      <font>
        <b val="0"/>
        <i val="0"/>
        <strike val="0"/>
        <condense val="0"/>
        <extend val="0"/>
        <outline val="0"/>
        <shadow val="0"/>
        <u val="none"/>
        <vertAlign val="baseline"/>
        <sz val="11"/>
        <color theme="1" tint="4.9989318521683403E-2"/>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dxf>
    <dxf>
      <alignment horizontal="left" vertical="center" textRotation="0" wrapText="0" indent="1" justifyLastLine="0" shrinkToFit="0" readingOrder="0"/>
    </dxf>
    <dxf>
      <font>
        <strike val="0"/>
        <outline val="0"/>
        <shadow val="0"/>
        <u val="none"/>
        <vertAlign val="baseline"/>
        <sz val="11"/>
        <color theme="1" tint="4.9989318521683403E-2"/>
        <name val="Calibri"/>
        <family val="2"/>
        <scheme val="minor"/>
      </font>
      <numFmt numFmtId="0" formatCode="General"/>
      <alignment horizontal="left" vertical="center" textRotation="0" wrapText="0" indent="1" justifyLastLine="0" shrinkToFit="0" readingOrder="0"/>
      <protection locked="1" hidden="0"/>
    </dxf>
    <dxf>
      <font>
        <strike val="0"/>
        <outline val="0"/>
        <shadow val="0"/>
        <u val="none"/>
        <vertAlign val="baseline"/>
        <sz val="11"/>
        <color theme="1" tint="4.9989318521683403E-2"/>
        <name val="Calibri"/>
        <family val="2"/>
        <scheme val="minor"/>
      </font>
      <numFmt numFmtId="0" formatCode="General"/>
      <alignment horizontal="left" vertical="center" textRotation="0" wrapText="0" indent="1" justifyLastLine="0" shrinkToFit="0" readingOrder="0"/>
      <border diagonalUp="0" diagonalDown="0">
        <left style="medium">
          <color indexed="64"/>
        </left>
        <right/>
        <top/>
        <bottom style="thin">
          <color theme="5" tint="0.39997558519241921"/>
        </bottom>
        <vertical/>
        <horizontal/>
      </border>
      <protection locked="1" hidden="0"/>
    </dxf>
    <dxf>
      <border diagonalUp="0" diagonalDown="0">
        <left style="medium">
          <color indexed="64"/>
        </left>
        <right style="medium">
          <color indexed="64"/>
        </right>
        <top style="medium">
          <color indexed="64"/>
        </top>
        <bottom style="medium">
          <color indexed="64"/>
        </bottom>
      </border>
    </dxf>
    <dxf>
      <alignment horizontal="left" vertical="center" textRotation="0" wrapText="0" indent="1" justifyLastLine="0" shrinkToFit="0" readingOrder="0"/>
      <protection locked="1" hidden="0"/>
    </dxf>
    <dxf>
      <border>
        <bottom style="medium">
          <color indexed="64"/>
        </bottom>
      </border>
    </dxf>
    <dxf>
      <alignment horizontal="left" vertical="center" textRotation="0" wrapText="0" indent="1" justifyLastLine="0" shrinkToFit="0" readingOrder="0"/>
      <border diagonalUp="0" diagonalDown="0">
        <left/>
        <right/>
        <top/>
        <bottom/>
        <vertical/>
        <horizontal/>
      </border>
      <protection locked="1" hidden="0"/>
    </dxf>
  </dxfs>
  <tableStyles count="0" defaultTableStyle="TableStyleMedium2" defaultPivotStyle="PivotStyleLight16"/>
  <colors>
    <mruColors>
      <color rgb="FFFF9981"/>
      <color rgb="FFF4FFEF"/>
      <color rgb="FFE6FFD9"/>
      <color rgb="FFFFFBEF"/>
      <color rgb="FFFFE79B"/>
      <color rgb="FFFF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5.png"/><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image" Target="../media/image3.png"/><Relationship Id="rId4"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xdr:from>
      <xdr:col>0</xdr:col>
      <xdr:colOff>57150</xdr:colOff>
      <xdr:row>7</xdr:row>
      <xdr:rowOff>66676</xdr:rowOff>
    </xdr:from>
    <xdr:to>
      <xdr:col>10</xdr:col>
      <xdr:colOff>0</xdr:colOff>
      <xdr:row>7</xdr:row>
      <xdr:rowOff>2333626</xdr:rowOff>
    </xdr:to>
    <xdr:sp macro="" textlink="">
      <xdr:nvSpPr>
        <xdr:cNvPr id="2" name="CaixaDeTexto 1">
          <a:extLst>
            <a:ext uri="{FF2B5EF4-FFF2-40B4-BE49-F238E27FC236}">
              <a16:creationId xmlns:a16="http://schemas.microsoft.com/office/drawing/2014/main" id="{4535E467-3CE1-DAE5-6B5D-C660C4176ADA}"/>
            </a:ext>
          </a:extLst>
        </xdr:cNvPr>
        <xdr:cNvSpPr txBox="1"/>
      </xdr:nvSpPr>
      <xdr:spPr>
        <a:xfrm>
          <a:off x="57150" y="1419226"/>
          <a:ext cx="8763000" cy="2266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100" b="1" u="sng" baseline="0">
              <a:solidFill>
                <a:schemeClr val="tx1">
                  <a:lumMod val="75000"/>
                  <a:lumOff val="25000"/>
                </a:schemeClr>
              </a:solidFill>
            </a:rPr>
            <a:t>PAGAMENTO POR REGIÃO:</a:t>
          </a:r>
          <a:endParaRPr lang="pt-BR" sz="1100" b="1" u="sng">
            <a:solidFill>
              <a:schemeClr val="tx1">
                <a:lumMod val="75000"/>
                <a:lumOff val="25000"/>
              </a:schemeClr>
            </a:solidFill>
          </a:endParaRPr>
        </a:p>
      </xdr:txBody>
    </xdr:sp>
    <xdr:clientData/>
  </xdr:twoCellAnchor>
  <xdr:twoCellAnchor editAs="oneCell">
    <xdr:from>
      <xdr:col>0</xdr:col>
      <xdr:colOff>438150</xdr:colOff>
      <xdr:row>7</xdr:row>
      <xdr:rowOff>266701</xdr:rowOff>
    </xdr:from>
    <xdr:to>
      <xdr:col>1</xdr:col>
      <xdr:colOff>641350</xdr:colOff>
      <xdr:row>7</xdr:row>
      <xdr:rowOff>1600201</xdr:rowOff>
    </xdr:to>
    <xdr:pic>
      <xdr:nvPicPr>
        <xdr:cNvPr id="4" name="Picture 2" descr=" cavidade oral Modelo humano de anatomia da boca aberta ilustração stock">
          <a:extLst>
            <a:ext uri="{FF2B5EF4-FFF2-40B4-BE49-F238E27FC236}">
              <a16:creationId xmlns:a16="http://schemas.microsoft.com/office/drawing/2014/main" id="{31F4F20F-D33C-C20A-3AD6-E7439FEE9B82}"/>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21833" y1="49889" x2="24500" y2="66556"/>
                      <a14:foregroundMark x1="24500" y1="66556" x2="36833" y2="76111"/>
                      <a14:foregroundMark x1="36833" y1="76111" x2="51500" y2="78111"/>
                      <a14:foregroundMark x1="51500" y1="78111" x2="65167" y2="74667"/>
                      <a14:foregroundMark x1="65167" y1="74667" x2="78833" y2="58667"/>
                      <a14:foregroundMark x1="23667" y1="71333" x2="31500" y2="75333"/>
                      <a14:foregroundMark x1="68000" y1="75444" x2="75500" y2="71556"/>
                      <a14:foregroundMark x1="77000" y1="42000" x2="66333" y2="29778"/>
                      <a14:foregroundMark x1="66333" y1="29778" x2="52667" y2="23222"/>
                      <a14:foregroundMark x1="52667" y1="23222" x2="39667" y2="24667"/>
                      <a14:foregroundMark x1="39667" y1="24667" x2="29500" y2="31667"/>
                      <a14:foregroundMark x1="29500" y1="31667" x2="21833" y2="43889"/>
                      <a14:foregroundMark x1="25333" y1="32222" x2="30833" y2="28333"/>
                      <a14:foregroundMark x1="71667" y1="27889" x2="76833" y2="35000"/>
                      <a14:foregroundMark x1="76833" y1="35000" x2="77000" y2="35111"/>
                      <a14:foregroundMark x1="77000" y1="59667" x2="76667" y2="57889"/>
                    </a14:backgroundRemoval>
                  </a14:imgEffect>
                </a14:imgLayer>
              </a14:imgProps>
            </a:ext>
            <a:ext uri="{28A0092B-C50C-407E-A947-70E740481C1C}">
              <a14:useLocalDpi xmlns:a14="http://schemas.microsoft.com/office/drawing/2010/main" val="0"/>
            </a:ext>
          </a:extLst>
        </a:blip>
        <a:srcRect/>
        <a:stretch>
          <a:fillRect/>
        </a:stretch>
      </xdr:blipFill>
      <xdr:spPr bwMode="auto">
        <a:xfrm>
          <a:off x="438150" y="1619251"/>
          <a:ext cx="88900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161925</xdr:colOff>
      <xdr:row>7</xdr:row>
      <xdr:rowOff>1533525</xdr:rowOff>
    </xdr:from>
    <xdr:to>
      <xdr:col>1</xdr:col>
      <xdr:colOff>895350</xdr:colOff>
      <xdr:row>7</xdr:row>
      <xdr:rowOff>2124075</xdr:rowOff>
    </xdr:to>
    <xdr:sp macro="" textlink="">
      <xdr:nvSpPr>
        <xdr:cNvPr id="5" name="CaixaDeTexto 4">
          <a:extLst>
            <a:ext uri="{FF2B5EF4-FFF2-40B4-BE49-F238E27FC236}">
              <a16:creationId xmlns:a16="http://schemas.microsoft.com/office/drawing/2014/main" id="{F0E3A56E-6141-DA7C-22B7-CFD17EA2CEB9}"/>
            </a:ext>
          </a:extLst>
        </xdr:cNvPr>
        <xdr:cNvSpPr txBox="1"/>
      </xdr:nvSpPr>
      <xdr:spPr>
        <a:xfrm>
          <a:off x="161925" y="2886075"/>
          <a:ext cx="1419225"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Boca</a:t>
          </a:r>
          <a:r>
            <a:rPr lang="pt-BR" sz="1000" baseline="0"/>
            <a:t>: Valor sugerido é igual ao valor do atendimento </a:t>
          </a:r>
          <a:endParaRPr lang="pt-BR" sz="1000"/>
        </a:p>
      </xdr:txBody>
    </xdr:sp>
    <xdr:clientData/>
  </xdr:twoCellAnchor>
  <xdr:twoCellAnchor editAs="oneCell">
    <xdr:from>
      <xdr:col>1</xdr:col>
      <xdr:colOff>1415861</xdr:colOff>
      <xdr:row>7</xdr:row>
      <xdr:rowOff>390525</xdr:rowOff>
    </xdr:from>
    <xdr:to>
      <xdr:col>1</xdr:col>
      <xdr:colOff>2220486</xdr:colOff>
      <xdr:row>7</xdr:row>
      <xdr:rowOff>1428750</xdr:rowOff>
    </xdr:to>
    <xdr:pic>
      <xdr:nvPicPr>
        <xdr:cNvPr id="6" name="Picture 6" descr=" Doença de goma humana, sangramento de gomas Prevenção dental, infographics oral do dente do vetor do cuidado ilustração do vetor">
          <a:extLst>
            <a:ext uri="{FF2B5EF4-FFF2-40B4-BE49-F238E27FC236}">
              <a16:creationId xmlns:a16="http://schemas.microsoft.com/office/drawing/2014/main" id="{AA982E7A-6CB7-CAC3-6883-41F4B360ABCD}"/>
            </a:ext>
          </a:extLst>
        </xdr:cNvPr>
        <xdr:cNvPicPr>
          <a:picLocks noChangeAspect="1" noChangeArrowheads="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ackgroundRemoval t="9750" b="90000" l="10000" r="90000">
                      <a14:foregroundMark x1="19000" y1="11875" x2="34625" y2="44750"/>
                      <a14:foregroundMark x1="34625" y1="44750" x2="36375" y2="14500"/>
                      <a14:foregroundMark x1="36375" y1="14500" x2="23875" y2="14500"/>
                      <a14:foregroundMark x1="23875" y1="14500" x2="21375" y2="23375"/>
                      <a14:foregroundMark x1="21375" y1="23375" x2="21875" y2="24875"/>
                      <a14:foregroundMark x1="16500" y1="23000" x2="25500" y2="38500"/>
                      <a14:foregroundMark x1="25500" y1="38500" x2="26125" y2="40375"/>
                      <a14:foregroundMark x1="33500" y1="29500" x2="30500" y2="15750"/>
                      <a14:foregroundMark x1="22625" y1="15625" x2="30500" y2="9750"/>
                      <a14:foregroundMark x1="30500" y1="9750" x2="37625" y2="14500"/>
                      <a14:foregroundMark x1="37625" y1="14500" x2="36250" y2="16875"/>
                      <a14:foregroundMark x1="14875" y1="23625" x2="14875" y2="41375"/>
                      <a14:foregroundMark x1="14875" y1="41375" x2="19250" y2="46875"/>
                      <a14:foregroundMark x1="19250" y1="46875" x2="19625" y2="47000"/>
                      <a14:foregroundMark x1="16125" y1="45750" x2="16125" y2="45750"/>
                      <a14:foregroundMark x1="15250" y1="44875" x2="15250" y2="44875"/>
                      <a14:foregroundMark x1="15625" y1="45750" x2="15625" y2="45750"/>
                      <a14:foregroundMark x1="14625" y1="42625" x2="14625" y2="42625"/>
                      <a14:foregroundMark x1="14500" y1="40875" x2="14500" y2="40875"/>
                      <a14:foregroundMark x1="14500" y1="37125" x2="14500" y2="37125"/>
                      <a14:foregroundMark x1="14500" y1="36125" x2="14500" y2="36125"/>
                      <a14:foregroundMark x1="14250" y1="34250" x2="14250" y2="34250"/>
                      <a14:foregroundMark x1="14250" y1="34000" x2="14250" y2="34000"/>
                      <a14:foregroundMark x1="14250" y1="32375" x2="14250" y2="32375"/>
                      <a14:foregroundMark x1="14250" y1="32250" x2="14000" y2="25875"/>
                      <a14:foregroundMark x1="14875" y1="39750" x2="14250" y2="32000"/>
                      <a14:foregroundMark x1="14500" y1="43250" x2="13875" y2="35250"/>
                      <a14:foregroundMark x1="23875" y1="47625" x2="32750" y2="48250"/>
                      <a14:foregroundMark x1="32875" y1="48375" x2="40500" y2="47000"/>
                      <a14:foregroundMark x1="40500" y1="47000" x2="41750" y2="41000"/>
                      <a14:foregroundMark x1="39000" y1="47000" x2="43000" y2="40375"/>
                      <a14:foregroundMark x1="43000" y1="40375" x2="41500" y2="25875"/>
                      <a14:foregroundMark x1="42375" y1="29750" x2="41875" y2="21375"/>
                      <a14:backgroundMark x1="59125" y1="20875" x2="65750" y2="35500"/>
                      <a14:backgroundMark x1="65750" y1="35500" x2="76000" y2="45625"/>
                      <a14:backgroundMark x1="76000" y1="45625" x2="85375" y2="28000"/>
                      <a14:backgroundMark x1="85375" y1="28000" x2="86875" y2="20500"/>
                      <a14:backgroundMark x1="22500" y1="6375" x2="30375" y2="7625"/>
                      <a14:backgroundMark x1="30375" y1="7625" x2="33875" y2="7125"/>
                      <a14:backgroundMark x1="22625" y1="6375" x2="27625" y2="7625"/>
                      <a14:backgroundMark x1="24750" y1="7750" x2="24750" y2="7750"/>
                      <a14:backgroundMark x1="22625" y1="7375" x2="22625" y2="7375"/>
                      <a14:backgroundMark x1="21250" y1="7625" x2="21250" y2="7625"/>
                    </a14:backgroundRemoval>
                  </a14:imgEffect>
                </a14:imgLayer>
              </a14:imgProps>
            </a:ext>
            <a:ext uri="{28A0092B-C50C-407E-A947-70E740481C1C}">
              <a14:useLocalDpi xmlns:a14="http://schemas.microsoft.com/office/drawing/2010/main" val="0"/>
            </a:ext>
          </a:extLst>
        </a:blip>
        <a:srcRect l="10646" t="5703" r="53992" b="48670"/>
        <a:stretch/>
      </xdr:blipFill>
      <xdr:spPr bwMode="auto">
        <a:xfrm>
          <a:off x="2099420" y="1746437"/>
          <a:ext cx="804625"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1100908</xdr:colOff>
      <xdr:row>7</xdr:row>
      <xdr:rowOff>1514475</xdr:rowOff>
    </xdr:from>
    <xdr:to>
      <xdr:col>1</xdr:col>
      <xdr:colOff>2510608</xdr:colOff>
      <xdr:row>7</xdr:row>
      <xdr:rowOff>2241176</xdr:rowOff>
    </xdr:to>
    <xdr:sp macro="" textlink="">
      <xdr:nvSpPr>
        <xdr:cNvPr id="7" name="CaixaDeTexto 6">
          <a:extLst>
            <a:ext uri="{FF2B5EF4-FFF2-40B4-BE49-F238E27FC236}">
              <a16:creationId xmlns:a16="http://schemas.microsoft.com/office/drawing/2014/main" id="{866F3125-D640-42B7-8395-7BB0E2DD29C4}"/>
            </a:ext>
          </a:extLst>
        </xdr:cNvPr>
        <xdr:cNvSpPr txBox="1"/>
      </xdr:nvSpPr>
      <xdr:spPr>
        <a:xfrm>
          <a:off x="1784467" y="2870387"/>
          <a:ext cx="1409700" cy="726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Dente</a:t>
          </a:r>
          <a:r>
            <a:rPr lang="pt-BR" sz="1000" baseline="0"/>
            <a:t>: Mult. valor sugerido x dentes em que o procedimento foi realizado</a:t>
          </a:r>
          <a:endParaRPr lang="pt-BR" sz="1100"/>
        </a:p>
      </xdr:txBody>
    </xdr:sp>
    <xdr:clientData/>
  </xdr:twoCellAnchor>
  <xdr:twoCellAnchor editAs="oneCell">
    <xdr:from>
      <xdr:col>1</xdr:col>
      <xdr:colOff>3708585</xdr:colOff>
      <xdr:row>7</xdr:row>
      <xdr:rowOff>579345</xdr:rowOff>
    </xdr:from>
    <xdr:to>
      <xdr:col>2</xdr:col>
      <xdr:colOff>296952</xdr:colOff>
      <xdr:row>7</xdr:row>
      <xdr:rowOff>1398494</xdr:rowOff>
    </xdr:to>
    <xdr:pic>
      <xdr:nvPicPr>
        <xdr:cNvPr id="10" name="Imagem 9">
          <a:extLst>
            <a:ext uri="{FF2B5EF4-FFF2-40B4-BE49-F238E27FC236}">
              <a16:creationId xmlns:a16="http://schemas.microsoft.com/office/drawing/2014/main" id="{88E82A94-E29E-757D-0EF9-D4FD6896802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392144" y="1935257"/>
          <a:ext cx="611279" cy="819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2716166</xdr:colOff>
      <xdr:row>7</xdr:row>
      <xdr:rowOff>1514475</xdr:rowOff>
    </xdr:from>
    <xdr:to>
      <xdr:col>2</xdr:col>
      <xdr:colOff>605117</xdr:colOff>
      <xdr:row>7</xdr:row>
      <xdr:rowOff>2276475</xdr:rowOff>
    </xdr:to>
    <xdr:sp macro="" textlink="">
      <xdr:nvSpPr>
        <xdr:cNvPr id="11" name="CaixaDeTexto 10">
          <a:extLst>
            <a:ext uri="{FF2B5EF4-FFF2-40B4-BE49-F238E27FC236}">
              <a16:creationId xmlns:a16="http://schemas.microsoft.com/office/drawing/2014/main" id="{7567D0AB-96F0-4E3F-8994-33187C267B1D}"/>
            </a:ext>
          </a:extLst>
        </xdr:cNvPr>
        <xdr:cNvSpPr txBox="1"/>
      </xdr:nvSpPr>
      <xdr:spPr>
        <a:xfrm>
          <a:off x="3399725" y="2870387"/>
          <a:ext cx="1911863"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Hemiarcada</a:t>
          </a:r>
          <a:r>
            <a:rPr lang="pt-BR" sz="1000"/>
            <a:t>:</a:t>
          </a:r>
        </a:p>
        <a:p>
          <a:pPr algn="ctr"/>
          <a:r>
            <a:rPr lang="pt-BR" sz="1000"/>
            <a:t>Mult.</a:t>
          </a:r>
          <a:r>
            <a:rPr lang="pt-BR" sz="1000" baseline="0"/>
            <a:t> valor sugerido (4x) - caso o procedimento tenha sido realizado na boca toda.</a:t>
          </a:r>
          <a:endParaRPr lang="pt-BR" sz="1000"/>
        </a:p>
      </xdr:txBody>
    </xdr:sp>
    <xdr:clientData/>
  </xdr:twoCellAnchor>
  <xdr:twoCellAnchor editAs="oneCell">
    <xdr:from>
      <xdr:col>3</xdr:col>
      <xdr:colOff>134470</xdr:colOff>
      <xdr:row>7</xdr:row>
      <xdr:rowOff>585539</xdr:rowOff>
    </xdr:from>
    <xdr:to>
      <xdr:col>5</xdr:col>
      <xdr:colOff>67234</xdr:colOff>
      <xdr:row>7</xdr:row>
      <xdr:rowOff>1425386</xdr:rowOff>
    </xdr:to>
    <xdr:pic>
      <xdr:nvPicPr>
        <xdr:cNvPr id="12" name="Imagem 11">
          <a:extLst>
            <a:ext uri="{FF2B5EF4-FFF2-40B4-BE49-F238E27FC236}">
              <a16:creationId xmlns:a16="http://schemas.microsoft.com/office/drawing/2014/main" id="{545619B7-67A9-111D-004D-522F1742A69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804646" y="1941451"/>
          <a:ext cx="1030941" cy="839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750794</xdr:colOff>
      <xdr:row>7</xdr:row>
      <xdr:rowOff>1504950</xdr:rowOff>
    </xdr:from>
    <xdr:to>
      <xdr:col>5</xdr:col>
      <xdr:colOff>672353</xdr:colOff>
      <xdr:row>7</xdr:row>
      <xdr:rowOff>2266951</xdr:rowOff>
    </xdr:to>
    <xdr:sp macro="" textlink="">
      <xdr:nvSpPr>
        <xdr:cNvPr id="13" name="CaixaDeTexto 12">
          <a:extLst>
            <a:ext uri="{FF2B5EF4-FFF2-40B4-BE49-F238E27FC236}">
              <a16:creationId xmlns:a16="http://schemas.microsoft.com/office/drawing/2014/main" id="{CBC5ECCF-E1D8-434F-95FD-5E4797C70F15}"/>
            </a:ext>
          </a:extLst>
        </xdr:cNvPr>
        <xdr:cNvSpPr txBox="1"/>
      </xdr:nvSpPr>
      <xdr:spPr>
        <a:xfrm>
          <a:off x="5457265" y="2860862"/>
          <a:ext cx="1983441"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Arcada</a:t>
          </a:r>
          <a:endParaRPr lang="pt-BR" sz="1000"/>
        </a:p>
        <a:p>
          <a:pPr algn="ctr"/>
          <a:r>
            <a:rPr lang="pt-BR" sz="1000"/>
            <a:t>Mult.</a:t>
          </a:r>
          <a:r>
            <a:rPr lang="pt-BR" sz="1000" baseline="0"/>
            <a:t> valor sugerido (2x) - caso o procedimento tenha sido realizado na boca toda.</a:t>
          </a:r>
          <a:endParaRPr lang="pt-BR" sz="1000"/>
        </a:p>
      </xdr:txBody>
    </xdr:sp>
    <xdr:clientData/>
  </xdr:twoCellAnchor>
  <xdr:twoCellAnchor>
    <xdr:from>
      <xdr:col>5</xdr:col>
      <xdr:colOff>806823</xdr:colOff>
      <xdr:row>7</xdr:row>
      <xdr:rowOff>1514475</xdr:rowOff>
    </xdr:from>
    <xdr:to>
      <xdr:col>7</xdr:col>
      <xdr:colOff>0</xdr:colOff>
      <xdr:row>7</xdr:row>
      <xdr:rowOff>2276476</xdr:rowOff>
    </xdr:to>
    <xdr:sp macro="" textlink="">
      <xdr:nvSpPr>
        <xdr:cNvPr id="14" name="CaixaDeTexto 13">
          <a:extLst>
            <a:ext uri="{FF2B5EF4-FFF2-40B4-BE49-F238E27FC236}">
              <a16:creationId xmlns:a16="http://schemas.microsoft.com/office/drawing/2014/main" id="{4099FED8-5D6A-48FD-92EB-802CC9AA28C3}"/>
            </a:ext>
          </a:extLst>
        </xdr:cNvPr>
        <xdr:cNvSpPr txBox="1"/>
      </xdr:nvSpPr>
      <xdr:spPr>
        <a:xfrm>
          <a:off x="7575176" y="2870387"/>
          <a:ext cx="1736912"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Segmento</a:t>
          </a:r>
          <a:endParaRPr lang="pt-BR" sz="1000"/>
        </a:p>
        <a:p>
          <a:pPr algn="ctr"/>
          <a:r>
            <a:rPr lang="pt-BR" sz="1000"/>
            <a:t>Mult.</a:t>
          </a:r>
          <a:r>
            <a:rPr lang="pt-BR" sz="1000" baseline="0"/>
            <a:t> valor sugerido (6x) - caso o procedimento tenha sido realizado na boca toda.</a:t>
          </a:r>
          <a:endParaRPr lang="pt-BR" sz="1000"/>
        </a:p>
      </xdr:txBody>
    </xdr:sp>
    <xdr:clientData/>
  </xdr:twoCellAnchor>
  <xdr:twoCellAnchor editAs="oneCell">
    <xdr:from>
      <xdr:col>5</xdr:col>
      <xdr:colOff>1443878</xdr:colOff>
      <xdr:row>7</xdr:row>
      <xdr:rowOff>1019176</xdr:rowOff>
    </xdr:from>
    <xdr:to>
      <xdr:col>6</xdr:col>
      <xdr:colOff>1121149</xdr:colOff>
      <xdr:row>7</xdr:row>
      <xdr:rowOff>1412040</xdr:rowOff>
    </xdr:to>
    <xdr:pic>
      <xdr:nvPicPr>
        <xdr:cNvPr id="16" name="Imagem 15">
          <a:extLst>
            <a:ext uri="{FF2B5EF4-FFF2-40B4-BE49-F238E27FC236}">
              <a16:creationId xmlns:a16="http://schemas.microsoft.com/office/drawing/2014/main" id="{4155C952-1516-7155-0604-C78D1340E6E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212231" y="2375088"/>
          <a:ext cx="1167653" cy="392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E65E2FA-7912-4DD3-8186-7F7D1C1855F6}" name="Contraproposta" displayName="Contraproposta" ref="A9:L50" totalsRowShown="0" headerRowDxfId="22" dataDxfId="20" headerRowBorderDxfId="21" tableBorderDxfId="19">
  <autoFilter ref="A9:L50" xr:uid="{6E65E2FA-7912-4DD3-8186-7F7D1C1855F6}">
    <filterColumn colId="3">
      <customFilters>
        <customFilter operator="notEqual" val=" "/>
      </customFilters>
    </filterColumn>
  </autoFilter>
  <tableColumns count="12">
    <tableColumn id="6" xr3:uid="{5EDDC794-2BE8-4CD2-863D-336C5E900EF2}" name="Cód. Tuss" dataDxfId="18"/>
    <tableColumn id="1" xr3:uid="{606CFD14-5C32-4380-8BA4-E6A4E01334A3}" name="Procedimento" dataDxfId="17" totalsRowDxfId="16">
      <calculatedColumnFormula>VLOOKUP(Contraproposta[[#This Row],[Cód. Tuss]],BASE[],4,0)</calculatedColumnFormula>
    </tableColumn>
    <tableColumn id="13" xr3:uid="{D3BD2265-5B6D-4261-9E93-8E882FAD5CF6}" name="Região" dataDxfId="15" totalsRowDxfId="14">
      <calculatedColumnFormula>VLOOKUP(Contraproposta[[#This Row],[Cód. Tuss]],BASE[],6,0)</calculatedColumnFormula>
    </tableColumn>
    <tableColumn id="5" xr3:uid="{EDB2D7AD-3050-4243-B62E-3F1672BC8724}" name="Área Atuação" dataDxfId="13">
      <calculatedColumnFormula>VLOOKUP(Contraproposta[[#This Row],[Cód. Tuss]],BASE[],2,0)</calculatedColumnFormula>
    </tableColumn>
    <tableColumn id="2" xr3:uid="{B721B534-C617-430A-8D83-B979B99A7CD8}" name="Quantidade de USO" dataDxfId="12">
      <calculatedColumnFormula>VLOOKUP(Contraproposta[[#This Row],[Cód. Tuss]],BASE[],7,0)</calculatedColumnFormula>
    </tableColumn>
    <tableColumn id="3" xr3:uid="{9669FC7F-7187-4320-BF68-E9026C6ACCCF}" name="Valor - Moeda 0,30" dataDxfId="11" dataCellStyle="Moeda">
      <calculatedColumnFormula>Contraproposta[[#This Row],[Quantidade de USO]]*0.3</calculatedColumnFormula>
    </tableColumn>
    <tableColumn id="11" xr3:uid="{FF647BE2-6B00-434E-9AF7-E2A04F730569}" name="Valor Sugerido pela Clinica (R$)" dataDxfId="10" dataCellStyle="Moeda"/>
    <tableColumn id="10" xr3:uid="{5D9CE64A-758A-4D00-95C2-B024C47B76A2}" name="Moeda   Sugerida" dataDxfId="9" dataCellStyle="Moeda">
      <calculatedColumnFormula>IFERROR(ROUNDUP(Contraproposta[[#This Row],[Valor Sugerido pela Clinica (R$)]]/Contraproposta[[#This Row],[Quantidade de USO]],2),"-")</calculatedColumnFormula>
    </tableColumn>
    <tableColumn id="4" xr3:uid="{D7CABCA1-0607-49A9-B434-2338CBD05D50}" name="Valor Aprovado (R$)" dataDxfId="8" dataCellStyle="Moeda">
      <calculatedColumnFormula>Contraproposta[[#This Row],[Moeda Aprovada]]*Contraproposta[[#This Row],[Quantidade de USO]]</calculatedColumnFormula>
    </tableColumn>
    <tableColumn id="7" xr3:uid="{F6265FA3-FC6B-480E-959F-A14648767CD5}" name="Moeda Aprovada" dataDxfId="7" dataCellStyle="Moeda">
      <calculatedColumnFormula>IFERROR(ROUNDUP(Contraproposta[[#This Row],[Valor Aprovado (R$)]]/Contraproposta[[#This Row],[Quantidade de USO]],2),"-")</calculatedColumnFormula>
    </tableColumn>
    <tableColumn id="8" xr3:uid="{708D08EF-851A-4604-9B36-86376F3FA558}" name="Valor - Solicitado pela Clinica" dataDxfId="6"/>
    <tableColumn id="9" xr3:uid="{7F1BB9C1-6D67-4E0B-ABBD-36BD8603D502}" name="Mult - Solicitado pela Clinica" dataDxfId="5">
      <calculatedColumnFormula>Contraproposta[[#This Row],[Valor - Solicitado pela Clinica]]/Contraproposta[[#This Row],[Quantidade de USO]]</calculatedColumnFormula>
    </tableColumn>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EFF68A4-1D58-4DC3-AD6E-9F3689F69606}" name="BASE" displayName="BASE" ref="A1:G210" totalsRowShown="0" tableBorderDxfId="4">
  <autoFilter ref="A1:G210" xr:uid="{EEFF68A4-1D58-4DC3-AD6E-9F3689F69606}"/>
  <tableColumns count="7">
    <tableColumn id="1" xr3:uid="{6231D82D-D3B7-42F9-906F-2839F95E9BC6}" name="cód" dataDxfId="3"/>
    <tableColumn id="2" xr3:uid="{42A1711F-BD3C-4E37-92EC-1C6299DFBDD4}" name="ÁREA"/>
    <tableColumn id="3" xr3:uid="{FFCB2D38-441E-4688-A7FE-6F426B2F6C40}" name="TUSS"/>
    <tableColumn id="4" xr3:uid="{837E39E4-C1B5-441E-A526-AC88AFACB2F7}" name="PROCEDIMENTOS ODONTOLÓGICOS" dataDxfId="2" dataCellStyle="Texto Explicativo"/>
    <tableColumn id="5" xr3:uid="{ED79F03B-8593-468B-AB52-102DF723C9BA}" name="Comprovação"/>
    <tableColumn id="6" xr3:uid="{F88E4F46-6442-4808-BD85-37B338FD4C53}" name="APLICAÇÃO" dataDxfId="1"/>
    <tableColumn id="7" xr3:uid="{E81C1519-2A0E-4112-90E0-DCDA1B155D88}" name="HMO" dataDxfId="0"/>
  </tableColumns>
  <tableStyleInfo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F23E9-6233-428F-A886-EFA24C0DC2B1}">
  <sheetPr>
    <pageSetUpPr fitToPage="1"/>
  </sheetPr>
  <dimension ref="A1:L134"/>
  <sheetViews>
    <sheetView showGridLines="0" tabSelected="1" zoomScaleNormal="100" workbookViewId="0">
      <selection activeCell="G10" sqref="G10"/>
    </sheetView>
  </sheetViews>
  <sheetFormatPr baseColWidth="10" defaultColWidth="8.83203125" defaultRowHeight="15" x14ac:dyDescent="0.2"/>
  <cols>
    <col min="1" max="1" width="10.33203125" bestFit="1" customWidth="1"/>
    <col min="2" max="2" width="60.33203125" customWidth="1"/>
    <col min="3" max="3" width="14.5" style="17" bestFit="1" customWidth="1"/>
    <col min="4" max="4" width="16.5" style="33" bestFit="1" customWidth="1"/>
    <col min="5" max="5" width="18.83203125" hidden="1" customWidth="1"/>
    <col min="6" max="6" width="22.5" bestFit="1" customWidth="1"/>
    <col min="7" max="7" width="20.1640625" customWidth="1"/>
    <col min="8" max="8" width="14.33203125" hidden="1" customWidth="1"/>
    <col min="9" max="10" width="15.6640625" hidden="1" customWidth="1"/>
    <col min="11" max="11" width="20.83203125" hidden="1" customWidth="1"/>
    <col min="12" max="12" width="20.33203125" hidden="1" customWidth="1"/>
  </cols>
  <sheetData>
    <row r="1" spans="1:12" x14ac:dyDescent="0.2">
      <c r="A1" s="94" t="s">
        <v>0</v>
      </c>
      <c r="B1" s="94"/>
      <c r="C1" s="94"/>
      <c r="D1" s="94"/>
      <c r="E1" s="94"/>
      <c r="F1" s="94"/>
      <c r="G1" s="94"/>
      <c r="H1" s="94"/>
      <c r="I1" s="94"/>
      <c r="J1" s="94"/>
      <c r="K1" s="1"/>
    </row>
    <row r="2" spans="1:12" x14ac:dyDescent="0.2">
      <c r="A2" s="94"/>
      <c r="B2" s="94"/>
      <c r="C2" s="94"/>
      <c r="D2" s="94"/>
      <c r="E2" s="94"/>
      <c r="F2" s="94"/>
      <c r="G2" s="94"/>
      <c r="H2" s="94"/>
      <c r="I2" s="94"/>
      <c r="J2" s="94"/>
      <c r="K2" s="1"/>
    </row>
    <row r="3" spans="1:12" ht="16" thickBot="1" x14ac:dyDescent="0.25">
      <c r="A3" s="95"/>
      <c r="B3" s="95"/>
      <c r="C3" s="95"/>
      <c r="D3" s="95"/>
      <c r="E3" s="95"/>
      <c r="F3" s="95"/>
      <c r="G3" s="95"/>
      <c r="H3" s="95"/>
      <c r="I3" s="95"/>
      <c r="J3" s="95"/>
      <c r="K3" s="10"/>
      <c r="L3" s="12"/>
    </row>
    <row r="4" spans="1:12" ht="15" customHeight="1" x14ac:dyDescent="0.2">
      <c r="A4" s="11"/>
      <c r="B4" s="11"/>
      <c r="C4" s="11"/>
      <c r="D4" s="31"/>
      <c r="E4" s="11"/>
      <c r="F4" s="11"/>
      <c r="G4" s="11"/>
      <c r="H4" s="11"/>
      <c r="I4" s="11"/>
      <c r="J4" s="11"/>
      <c r="K4" s="1"/>
    </row>
    <row r="5" spans="1:12" ht="15.75" customHeight="1" x14ac:dyDescent="0.2">
      <c r="A5" s="97" t="s">
        <v>308</v>
      </c>
      <c r="B5" s="97"/>
      <c r="C5" s="97"/>
      <c r="D5" s="97"/>
      <c r="E5" s="97"/>
      <c r="F5" s="97"/>
      <c r="G5" s="97"/>
      <c r="H5" s="97"/>
      <c r="I5" s="97"/>
      <c r="J5" s="97"/>
      <c r="K5" s="2"/>
    </row>
    <row r="6" spans="1:12" ht="15" customHeight="1" x14ac:dyDescent="0.2">
      <c r="A6" s="97" t="s">
        <v>81</v>
      </c>
      <c r="B6" s="97"/>
      <c r="C6" s="97"/>
      <c r="D6" s="97"/>
      <c r="E6" s="97"/>
      <c r="F6" s="97"/>
      <c r="G6" s="97"/>
      <c r="H6" s="97"/>
      <c r="I6" s="97"/>
      <c r="J6" s="97"/>
      <c r="K6" s="1"/>
    </row>
    <row r="7" spans="1:12" ht="15" customHeight="1" x14ac:dyDescent="0.2">
      <c r="A7" s="3"/>
      <c r="B7" s="4"/>
      <c r="C7" s="27"/>
      <c r="D7" s="3"/>
      <c r="E7" s="3"/>
      <c r="F7" s="3"/>
      <c r="G7" s="3"/>
      <c r="H7" s="3"/>
      <c r="I7" s="3"/>
      <c r="J7" s="3"/>
      <c r="K7" s="3"/>
      <c r="L7" s="14"/>
    </row>
    <row r="8" spans="1:12" ht="192" customHeight="1" thickBot="1" x14ac:dyDescent="0.25">
      <c r="A8" s="1"/>
      <c r="B8" s="5"/>
      <c r="C8" s="28"/>
      <c r="D8" s="1"/>
      <c r="E8" s="1"/>
      <c r="F8" s="1"/>
      <c r="G8" s="1"/>
      <c r="H8" s="1"/>
      <c r="I8" s="1"/>
      <c r="J8" s="1"/>
      <c r="K8" s="1"/>
    </row>
    <row r="9" spans="1:12" ht="33" thickBot="1" x14ac:dyDescent="0.25">
      <c r="A9" s="7" t="s">
        <v>99</v>
      </c>
      <c r="B9" s="8" t="s">
        <v>1</v>
      </c>
      <c r="C9" s="29" t="s">
        <v>87</v>
      </c>
      <c r="D9" s="9" t="s">
        <v>2</v>
      </c>
      <c r="E9" s="18" t="s">
        <v>3</v>
      </c>
      <c r="F9" s="83" t="s">
        <v>96</v>
      </c>
      <c r="G9" s="84" t="s">
        <v>86</v>
      </c>
      <c r="H9" s="85" t="s">
        <v>85</v>
      </c>
      <c r="I9" s="21" t="s">
        <v>84</v>
      </c>
      <c r="J9" s="22" t="s">
        <v>82</v>
      </c>
      <c r="K9" s="13" t="s">
        <v>79</v>
      </c>
      <c r="L9" s="13" t="s">
        <v>80</v>
      </c>
    </row>
    <row r="10" spans="1:12" x14ac:dyDescent="0.2">
      <c r="A10" s="80">
        <v>84000090</v>
      </c>
      <c r="B10" s="19" t="str">
        <f>VLOOKUP(Contraproposta[[#This Row],[Cód. Tuss]],BASE[],4,0)</f>
        <v>aplicação tópica de flúor</v>
      </c>
      <c r="C10" s="30" t="str">
        <f>VLOOKUP(Contraproposta[[#This Row],[Cód. Tuss]],BASE[],6,0)</f>
        <v>BOCA</v>
      </c>
      <c r="D10" s="32" t="str">
        <f>VLOOKUP(Contraproposta[[#This Row],[Cód. Tuss]],BASE[],2,0)</f>
        <v>Prevenção</v>
      </c>
      <c r="E10" s="24">
        <f>VLOOKUP(Contraproposta[[#This Row],[Cód. Tuss]],BASE[],7,0)</f>
        <v>72</v>
      </c>
      <c r="F10" s="81">
        <f>Contraproposta[[#This Row],[Quantidade de USO]]*0.3</f>
        <v>21.599999999999998</v>
      </c>
      <c r="G10" s="91">
        <v>25</v>
      </c>
      <c r="H10" s="86">
        <f>IFERROR(ROUNDUP(Contraproposta[[#This Row],[Valor Sugerido pela Clinica (R$)]]/Contraproposta[[#This Row],[Quantidade de USO]],2),"-")</f>
        <v>0.35000000000000003</v>
      </c>
      <c r="I10" s="25" t="s">
        <v>83</v>
      </c>
      <c r="J10" s="23" t="str">
        <f>IFERROR(ROUNDUP(Contraproposta[[#This Row],[Valor Aprovado (R$)]]/Contraproposta[[#This Row],[Quantidade de USO]],2),"-")</f>
        <v>-</v>
      </c>
      <c r="K10" s="15">
        <v>30</v>
      </c>
      <c r="L10" s="16">
        <f>Contraproposta[[#This Row],[Valor - Solicitado pela Clinica]]/Contraproposta[[#This Row],[Quantidade de USO]]</f>
        <v>0.41666666666666669</v>
      </c>
    </row>
    <row r="11" spans="1:12" x14ac:dyDescent="0.2">
      <c r="A11" s="80">
        <v>81000030</v>
      </c>
      <c r="B11" s="19" t="str">
        <f>VLOOKUP(Contraproposta[[#This Row],[Cód. Tuss]],BASE[],4,0)</f>
        <v>consulta odontológica</v>
      </c>
      <c r="C11" s="30" t="str">
        <f>VLOOKUP(Contraproposta[[#This Row],[Cód. Tuss]],BASE[],6,0)</f>
        <v>BOCA</v>
      </c>
      <c r="D11" s="32" t="str">
        <f>VLOOKUP(Contraproposta[[#This Row],[Cód. Tuss]],BASE[],2,0)</f>
        <v>Diagnóstico</v>
      </c>
      <c r="E11" s="20">
        <f>VLOOKUP(Contraproposta[[#This Row],[Cód. Tuss]],BASE[],7,0)</f>
        <v>34</v>
      </c>
      <c r="F11" s="82">
        <f>Contraproposta[[#This Row],[Quantidade de USO]]*0.3</f>
        <v>10.199999999999999</v>
      </c>
      <c r="G11" s="92">
        <v>14.9</v>
      </c>
      <c r="H11" s="87">
        <f>IFERROR(ROUNDUP(Contraproposta[[#This Row],[Valor Sugerido pela Clinica (R$)]]/Contraproposta[[#This Row],[Quantidade de USO]],2),"-")</f>
        <v>0.44</v>
      </c>
      <c r="I11" s="25" t="s">
        <v>83</v>
      </c>
      <c r="J11" s="23" t="str">
        <f>IFERROR(ROUNDUP(Contraproposta[[#This Row],[Valor Aprovado (R$)]]/Contraproposta[[#This Row],[Quantidade de USO]],2),"-")</f>
        <v>-</v>
      </c>
      <c r="K11" s="15"/>
      <c r="L11" s="16">
        <f>Contraproposta[[#This Row],[Valor - Solicitado pela Clinica]]/Contraproposta[[#This Row],[Quantidade de USO]]</f>
        <v>0</v>
      </c>
    </row>
    <row r="12" spans="1:12" x14ac:dyDescent="0.2">
      <c r="A12" s="80">
        <v>84000198</v>
      </c>
      <c r="B12" s="19" t="str">
        <f>VLOOKUP(Contraproposta[[#This Row],[Cód. Tuss]],BASE[],4,0)</f>
        <v>profilaxia: polimento coronário</v>
      </c>
      <c r="C12" s="30" t="str">
        <f>VLOOKUP(Contraproposta[[#This Row],[Cód. Tuss]],BASE[],6,0)</f>
        <v>BOCA</v>
      </c>
      <c r="D12" s="32" t="str">
        <f>VLOOKUP(Contraproposta[[#This Row],[Cód. Tuss]],BASE[],2,0)</f>
        <v>Prevenção</v>
      </c>
      <c r="E12" s="24">
        <f>VLOOKUP(Contraproposta[[#This Row],[Cód. Tuss]],BASE[],7,0)</f>
        <v>140</v>
      </c>
      <c r="F12" s="81">
        <f>Contraproposta[[#This Row],[Quantidade de USO]]*0.3</f>
        <v>42</v>
      </c>
      <c r="G12" s="92">
        <v>54</v>
      </c>
      <c r="H12" s="87">
        <f>IFERROR(ROUNDUP(Contraproposta[[#This Row],[Valor Sugerido pela Clinica (R$)]]/Contraproposta[[#This Row],[Quantidade de USO]],2),"-")</f>
        <v>0.39</v>
      </c>
      <c r="I12" s="25" t="s">
        <v>83</v>
      </c>
      <c r="J12" s="23" t="str">
        <f>IFERROR(ROUNDUP(Contraproposta[[#This Row],[Valor Aprovado (R$)]]/Contraproposta[[#This Row],[Quantidade de USO]],2),"-")</f>
        <v>-</v>
      </c>
      <c r="K12" s="15"/>
      <c r="L12" s="16">
        <f>Contraproposta[[#This Row],[Valor - Solicitado pela Clinica]]/Contraproposta[[#This Row],[Quantidade de USO]]</f>
        <v>0</v>
      </c>
    </row>
    <row r="13" spans="1:12" x14ac:dyDescent="0.2">
      <c r="A13" s="80">
        <v>85100196</v>
      </c>
      <c r="B13" s="19" t="str">
        <f>VLOOKUP(Contraproposta[[#This Row],[Cód. Tuss]],BASE[],4,0)</f>
        <v>restauração resina fotopolimerizável 1 face</v>
      </c>
      <c r="C13" s="30" t="str">
        <f>VLOOKUP(Contraproposta[[#This Row],[Cód. Tuss]],BASE[],6,0)</f>
        <v>FACE</v>
      </c>
      <c r="D13" s="32" t="str">
        <f>VLOOKUP(Contraproposta[[#This Row],[Cód. Tuss]],BASE[],2,0)</f>
        <v>Dentística Restauradora</v>
      </c>
      <c r="E13" s="20">
        <f>VLOOKUP(Contraproposta[[#This Row],[Cód. Tuss]],BASE[],7,0)</f>
        <v>61</v>
      </c>
      <c r="F13" s="82">
        <f>Contraproposta[[#This Row],[Quantidade de USO]]*0.3</f>
        <v>18.3</v>
      </c>
      <c r="G13" s="92">
        <v>24.9</v>
      </c>
      <c r="H13" s="87">
        <f>IFERROR(ROUNDUP(Contraproposta[[#This Row],[Valor Sugerido pela Clinica (R$)]]/Contraproposta[[#This Row],[Quantidade de USO]],2),"-")</f>
        <v>0.41000000000000003</v>
      </c>
      <c r="I13" s="25" t="s">
        <v>83</v>
      </c>
      <c r="J13" s="26" t="str">
        <f>IFERROR(ROUNDUP(Contraproposta[[#This Row],[Valor Aprovado (R$)]]/Contraproposta[[#This Row],[Quantidade de USO]],2),"-")</f>
        <v>-</v>
      </c>
      <c r="K13" s="15"/>
      <c r="L13" s="16">
        <f>Contraproposta[[#This Row],[Valor - Solicitado pela Clinica]]/Contraproposta[[#This Row],[Quantidade de USO]]</f>
        <v>0</v>
      </c>
    </row>
    <row r="14" spans="1:12" x14ac:dyDescent="0.2">
      <c r="A14" s="80">
        <v>85100200</v>
      </c>
      <c r="B14" s="19" t="str">
        <f>VLOOKUP(Contraproposta[[#This Row],[Cód. Tuss]],BASE[],4,0)</f>
        <v>restauração resina fotopolimerizável 2 faces</v>
      </c>
      <c r="C14" s="30" t="str">
        <f>VLOOKUP(Contraproposta[[#This Row],[Cód. Tuss]],BASE[],6,0)</f>
        <v>FACE</v>
      </c>
      <c r="D14" s="32" t="str">
        <f>VLOOKUP(Contraproposta[[#This Row],[Cód. Tuss]],BASE[],2,0)</f>
        <v>Dentística Restauradora</v>
      </c>
      <c r="E14" s="24">
        <f>VLOOKUP(Contraproposta[[#This Row],[Cód. Tuss]],BASE[],7,0)</f>
        <v>88</v>
      </c>
      <c r="F14" s="81">
        <f>Contraproposta[[#This Row],[Quantidade de USO]]*0.3</f>
        <v>26.4</v>
      </c>
      <c r="G14" s="92">
        <v>29.9</v>
      </c>
      <c r="H14" s="87">
        <f>IFERROR(ROUNDUP(Contraproposta[[#This Row],[Valor Sugerido pela Clinica (R$)]]/Contraproposta[[#This Row],[Quantidade de USO]],2),"-")</f>
        <v>0.34</v>
      </c>
      <c r="I14" s="25" t="s">
        <v>83</v>
      </c>
      <c r="J14" s="26" t="str">
        <f>IFERROR(ROUNDUP(Contraproposta[[#This Row],[Valor Aprovado (R$)]]/Contraproposta[[#This Row],[Quantidade de USO]],2),"-")</f>
        <v>-</v>
      </c>
      <c r="K14" s="15"/>
      <c r="L14" s="16">
        <f>Contraproposta[[#This Row],[Valor - Solicitado pela Clinica]]/Contraproposta[[#This Row],[Quantidade de USO]]</f>
        <v>0</v>
      </c>
    </row>
    <row r="15" spans="1:12" x14ac:dyDescent="0.2">
      <c r="A15" s="80">
        <v>85100218</v>
      </c>
      <c r="B15" s="19" t="str">
        <f>VLOOKUP(Contraproposta[[#This Row],[Cód. Tuss]],BASE[],4,0)</f>
        <v>restauração resina fotopolimerizável 3 faces</v>
      </c>
      <c r="C15" s="30" t="str">
        <f>VLOOKUP(Contraproposta[[#This Row],[Cód. Tuss]],BASE[],6,0)</f>
        <v>FACE</v>
      </c>
      <c r="D15" s="32" t="str">
        <f>VLOOKUP(Contraproposta[[#This Row],[Cód. Tuss]],BASE[],2,0)</f>
        <v>Dentística Restauradora</v>
      </c>
      <c r="E15" s="20">
        <f>VLOOKUP(Contraproposta[[#This Row],[Cód. Tuss]],BASE[],7,0)</f>
        <v>122</v>
      </c>
      <c r="F15" s="82">
        <f>Contraproposta[[#This Row],[Quantidade de USO]]*0.3</f>
        <v>36.6</v>
      </c>
      <c r="G15" s="92">
        <v>42</v>
      </c>
      <c r="H15" s="87">
        <f>IFERROR(ROUNDUP(Contraproposta[[#This Row],[Valor Sugerido pela Clinica (R$)]]/Contraproposta[[#This Row],[Quantidade de USO]],2),"-")</f>
        <v>0.35000000000000003</v>
      </c>
      <c r="I15" s="25" t="s">
        <v>83</v>
      </c>
      <c r="J15" s="26" t="str">
        <f>IFERROR(ROUNDUP(Contraproposta[[#This Row],[Valor Aprovado (R$)]]/Contraproposta[[#This Row],[Quantidade de USO]],2),"-")</f>
        <v>-</v>
      </c>
      <c r="K15" s="15"/>
      <c r="L15" s="16">
        <f>Contraproposta[[#This Row],[Valor - Solicitado pela Clinica]]/Contraproposta[[#This Row],[Quantidade de USO]]</f>
        <v>0</v>
      </c>
    </row>
    <row r="16" spans="1:12" x14ac:dyDescent="0.2">
      <c r="A16" s="80">
        <v>85200166</v>
      </c>
      <c r="B16" s="19" t="str">
        <f>VLOOKUP(Contraproposta[[#This Row],[Cód. Tuss]],BASE[],4,0)</f>
        <v>tratamento endodôntico unirradicular</v>
      </c>
      <c r="C16" s="30" t="str">
        <f>VLOOKUP(Contraproposta[[#This Row],[Cód. Tuss]],BASE[],6,0)</f>
        <v>DENTE</v>
      </c>
      <c r="D16" s="32" t="str">
        <f>VLOOKUP(Contraproposta[[#This Row],[Cód. Tuss]],BASE[],2,0)</f>
        <v>Endodontia</v>
      </c>
      <c r="E16" s="24">
        <f>VLOOKUP(Contraproposta[[#This Row],[Cód. Tuss]],BASE[],7,0)</f>
        <v>258</v>
      </c>
      <c r="F16" s="81">
        <f>Contraproposta[[#This Row],[Quantidade de USO]]*0.3</f>
        <v>77.399999999999991</v>
      </c>
      <c r="G16" s="92">
        <v>190</v>
      </c>
      <c r="H16" s="87">
        <f>IFERROR(ROUNDUP(Contraproposta[[#This Row],[Valor Sugerido pela Clinica (R$)]]/Contraproposta[[#This Row],[Quantidade de USO]],2),"-")</f>
        <v>0.74</v>
      </c>
      <c r="I16" s="25" t="s">
        <v>83</v>
      </c>
      <c r="J16" s="26" t="str">
        <f>IFERROR(ROUNDUP(Contraproposta[[#This Row],[Valor Aprovado (R$)]]/Contraproposta[[#This Row],[Quantidade de USO]],2),"-")</f>
        <v>-</v>
      </c>
      <c r="K16" s="15">
        <v>75</v>
      </c>
      <c r="L16" s="16">
        <f>Contraproposta[[#This Row],[Valor - Solicitado pela Clinica]]/Contraproposta[[#This Row],[Quantidade de USO]]</f>
        <v>0.29069767441860467</v>
      </c>
    </row>
    <row r="17" spans="1:12" x14ac:dyDescent="0.2">
      <c r="A17" s="80">
        <v>85200140</v>
      </c>
      <c r="B17" s="19" t="str">
        <f>VLOOKUP(Contraproposta[[#This Row],[Cód. Tuss]],BASE[],4,0)</f>
        <v>tratamento endodôntico birradicular</v>
      </c>
      <c r="C17" s="30" t="str">
        <f>VLOOKUP(Contraproposta[[#This Row],[Cód. Tuss]],BASE[],6,0)</f>
        <v>DENTE</v>
      </c>
      <c r="D17" s="32" t="str">
        <f>VLOOKUP(Contraproposta[[#This Row],[Cód. Tuss]],BASE[],2,0)</f>
        <v>Endodontia</v>
      </c>
      <c r="E17" s="20">
        <f>VLOOKUP(Contraproposta[[#This Row],[Cód. Tuss]],BASE[],7,0)</f>
        <v>333</v>
      </c>
      <c r="F17" s="82">
        <f>Contraproposta[[#This Row],[Quantidade de USO]]*0.3</f>
        <v>99.899999999999991</v>
      </c>
      <c r="G17" s="92">
        <v>220</v>
      </c>
      <c r="H17" s="86">
        <f>IFERROR(ROUNDUP(Contraproposta[[#This Row],[Valor Sugerido pela Clinica (R$)]]/Contraproposta[[#This Row],[Quantidade de USO]],2),"-")</f>
        <v>0.67</v>
      </c>
      <c r="I17" s="25" t="s">
        <v>83</v>
      </c>
      <c r="J17" s="23" t="str">
        <f>IFERROR(ROUNDUP(Contraproposta[[#This Row],[Valor Aprovado (R$)]]/Contraproposta[[#This Row],[Quantidade de USO]],2),"-")</f>
        <v>-</v>
      </c>
      <c r="K17" s="15">
        <v>55</v>
      </c>
      <c r="L17" s="16">
        <f>Contraproposta[[#This Row],[Valor - Solicitado pela Clinica]]/Contraproposta[[#This Row],[Quantidade de USO]]</f>
        <v>0.16516516516516516</v>
      </c>
    </row>
    <row r="18" spans="1:12" x14ac:dyDescent="0.2">
      <c r="A18" s="80">
        <v>85200158</v>
      </c>
      <c r="B18" s="19" t="str">
        <f>VLOOKUP(Contraproposta[[#This Row],[Cód. Tuss]],BASE[],4,0)</f>
        <v>tratamento endodôntico multirradicular</v>
      </c>
      <c r="C18" s="30" t="str">
        <f>VLOOKUP(Contraproposta[[#This Row],[Cód. Tuss]],BASE[],6,0)</f>
        <v>DENTE</v>
      </c>
      <c r="D18" s="32" t="str">
        <f>VLOOKUP(Contraproposta[[#This Row],[Cód. Tuss]],BASE[],2,0)</f>
        <v>Endodontia</v>
      </c>
      <c r="E18" s="24">
        <f>VLOOKUP(Contraproposta[[#This Row],[Cód. Tuss]],BASE[],7,0)</f>
        <v>533</v>
      </c>
      <c r="F18" s="81">
        <f>Contraproposta[[#This Row],[Quantidade de USO]]*0.3</f>
        <v>159.9</v>
      </c>
      <c r="G18" s="92">
        <v>250</v>
      </c>
      <c r="H18" s="87">
        <f>IFERROR(ROUNDUP(Contraproposta[[#This Row],[Valor Sugerido pela Clinica (R$)]]/Contraproposta[[#This Row],[Quantidade de USO]],2),"-")</f>
        <v>0.47000000000000003</v>
      </c>
      <c r="I18" s="25" t="s">
        <v>83</v>
      </c>
      <c r="J18" s="26" t="str">
        <f>IFERROR(ROUNDUP(Contraproposta[[#This Row],[Valor Aprovado (R$)]]/Contraproposta[[#This Row],[Quantidade de USO]],2),"-")</f>
        <v>-</v>
      </c>
      <c r="K18" s="15">
        <v>120</v>
      </c>
      <c r="L18" s="16">
        <f>Contraproposta[[#This Row],[Valor - Solicitado pela Clinica]]/Contraproposta[[#This Row],[Quantidade de USO]]</f>
        <v>0.22514071294559099</v>
      </c>
    </row>
    <row r="19" spans="1:12" x14ac:dyDescent="0.2">
      <c r="A19" s="80">
        <v>85200115</v>
      </c>
      <c r="B19" s="19" t="str">
        <f>VLOOKUP(Contraproposta[[#This Row],[Cód. Tuss]],BASE[],4,0)</f>
        <v>retratamento endodôntico unirradicular</v>
      </c>
      <c r="C19" s="30" t="str">
        <f>VLOOKUP(Contraproposta[[#This Row],[Cód. Tuss]],BASE[],6,0)</f>
        <v>DENTE</v>
      </c>
      <c r="D19" s="32" t="str">
        <f>VLOOKUP(Contraproposta[[#This Row],[Cód. Tuss]],BASE[],2,0)</f>
        <v>Endodontia</v>
      </c>
      <c r="E19" s="20">
        <f>VLOOKUP(Contraproposta[[#This Row],[Cód. Tuss]],BASE[],7,0)</f>
        <v>385</v>
      </c>
      <c r="F19" s="82">
        <f>Contraproposta[[#This Row],[Quantidade de USO]]*0.3</f>
        <v>115.5</v>
      </c>
      <c r="G19" s="92">
        <v>220</v>
      </c>
      <c r="H19" s="86">
        <f>IFERROR(ROUNDUP(Contraproposta[[#This Row],[Valor Sugerido pela Clinica (R$)]]/Contraproposta[[#This Row],[Quantidade de USO]],2),"-")</f>
        <v>0.57999999999999996</v>
      </c>
      <c r="I19" s="25" t="s">
        <v>83</v>
      </c>
      <c r="J19" s="23" t="str">
        <f>IFERROR(ROUNDUP(Contraproposta[[#This Row],[Valor Aprovado (R$)]]/Contraproposta[[#This Row],[Quantidade de USO]],2),"-")</f>
        <v>-</v>
      </c>
      <c r="K19" s="15">
        <v>180</v>
      </c>
      <c r="L19" s="16">
        <f>Contraproposta[[#This Row],[Valor - Solicitado pela Clinica]]/Contraproposta[[#This Row],[Quantidade de USO]]</f>
        <v>0.46753246753246752</v>
      </c>
    </row>
    <row r="20" spans="1:12" x14ac:dyDescent="0.2">
      <c r="A20" s="80">
        <v>85200093</v>
      </c>
      <c r="B20" s="19" t="str">
        <f>VLOOKUP(Contraproposta[[#This Row],[Cód. Tuss]],BASE[],4,0)</f>
        <v>retratamento endodôntico birradicular</v>
      </c>
      <c r="C20" s="30" t="str">
        <f>VLOOKUP(Contraproposta[[#This Row],[Cód. Tuss]],BASE[],6,0)</f>
        <v>DENTE</v>
      </c>
      <c r="D20" s="32" t="str">
        <f>VLOOKUP(Contraproposta[[#This Row],[Cód. Tuss]],BASE[],2,0)</f>
        <v>Endodontia</v>
      </c>
      <c r="E20" s="24">
        <f>VLOOKUP(Contraproposta[[#This Row],[Cód. Tuss]],BASE[],7,0)</f>
        <v>560</v>
      </c>
      <c r="F20" s="81">
        <f>Contraproposta[[#This Row],[Quantidade de USO]]*0.3</f>
        <v>168</v>
      </c>
      <c r="G20" s="92">
        <v>250</v>
      </c>
      <c r="H20" s="87">
        <f>IFERROR(ROUNDUP(Contraproposta[[#This Row],[Valor Sugerido pela Clinica (R$)]]/Contraproposta[[#This Row],[Quantidade de USO]],2),"-")</f>
        <v>0.45</v>
      </c>
      <c r="I20" s="25" t="s">
        <v>83</v>
      </c>
      <c r="J20" s="26" t="str">
        <f>IFERROR(ROUNDUP(Contraproposta[[#This Row],[Valor Aprovado (R$)]]/Contraproposta[[#This Row],[Quantidade de USO]],2),"-")</f>
        <v>-</v>
      </c>
      <c r="K20" s="15">
        <v>220</v>
      </c>
      <c r="L20" s="16">
        <f>Contraproposta[[#This Row],[Valor - Solicitado pela Clinica]]/Contraproposta[[#This Row],[Quantidade de USO]]</f>
        <v>0.39285714285714285</v>
      </c>
    </row>
    <row r="21" spans="1:12" x14ac:dyDescent="0.2">
      <c r="A21" s="80">
        <v>85200107</v>
      </c>
      <c r="B21" s="19" t="str">
        <f>VLOOKUP(Contraproposta[[#This Row],[Cód. Tuss]],BASE[],4,0)</f>
        <v>retratamento endodôntico multirradicular</v>
      </c>
      <c r="C21" s="30" t="str">
        <f>VLOOKUP(Contraproposta[[#This Row],[Cód. Tuss]],BASE[],6,0)</f>
        <v>DENTE</v>
      </c>
      <c r="D21" s="32" t="str">
        <f>VLOOKUP(Contraproposta[[#This Row],[Cód. Tuss]],BASE[],2,0)</f>
        <v>Endodontia</v>
      </c>
      <c r="E21" s="20">
        <f>VLOOKUP(Contraproposta[[#This Row],[Cód. Tuss]],BASE[],7,0)</f>
        <v>844</v>
      </c>
      <c r="F21" s="82">
        <f>Contraproposta[[#This Row],[Quantidade de USO]]*0.3</f>
        <v>253.2</v>
      </c>
      <c r="G21" s="92">
        <v>340</v>
      </c>
      <c r="H21" s="86">
        <f>IFERROR(ROUNDUP(Contraproposta[[#This Row],[Valor Sugerido pela Clinica (R$)]]/Contraproposta[[#This Row],[Quantidade de USO]],2),"-")</f>
        <v>0.41000000000000003</v>
      </c>
      <c r="I21" s="25" t="s">
        <v>83</v>
      </c>
      <c r="J21" s="23" t="str">
        <f>IFERROR(ROUNDUP(Contraproposta[[#This Row],[Valor Aprovado (R$)]]/Contraproposta[[#This Row],[Quantidade de USO]],2),"-")</f>
        <v>-</v>
      </c>
      <c r="K21" s="15">
        <v>390</v>
      </c>
      <c r="L21" s="16">
        <f>Contraproposta[[#This Row],[Valor - Solicitado pela Clinica]]/Contraproposta[[#This Row],[Quantidade de USO]]</f>
        <v>0.46208530805687204</v>
      </c>
    </row>
    <row r="22" spans="1:12" x14ac:dyDescent="0.2">
      <c r="A22" s="80">
        <v>84000074</v>
      </c>
      <c r="B22" s="19" t="str">
        <f>VLOOKUP(Contraproposta[[#This Row],[Cód. Tuss]],BASE[],4,0)</f>
        <v>aplicação de selante de fóssulas e fissuras</v>
      </c>
      <c r="C22" s="30" t="str">
        <f>VLOOKUP(Contraproposta[[#This Row],[Cód. Tuss]],BASE[],6,0)</f>
        <v>DENTE</v>
      </c>
      <c r="D22" s="32" t="str">
        <f>VLOOKUP(Contraproposta[[#This Row],[Cód. Tuss]],BASE[],2,0)</f>
        <v>Odontopediatria</v>
      </c>
      <c r="E22" s="24">
        <f>VLOOKUP(Contraproposta[[#This Row],[Cód. Tuss]],BASE[],7,0)</f>
        <v>49</v>
      </c>
      <c r="F22" s="81">
        <f>Contraproposta[[#This Row],[Quantidade de USO]]*0.3</f>
        <v>14.7</v>
      </c>
      <c r="G22" s="92" t="s">
        <v>13</v>
      </c>
      <c r="H22" s="87" t="str">
        <f>IFERROR(ROUNDUP(Contraproposta[[#This Row],[Valor Sugerido pela Clinica (R$)]]/Contraproposta[[#This Row],[Quantidade de USO]],2),"-")</f>
        <v>-</v>
      </c>
      <c r="I22" s="25" t="s">
        <v>83</v>
      </c>
      <c r="J22" s="26" t="str">
        <f>IFERROR(ROUNDUP(Contraproposta[[#This Row],[Valor Aprovado (R$)]]/Contraproposta[[#This Row],[Quantidade de USO]],2),"-")</f>
        <v>-</v>
      </c>
      <c r="K22" s="15"/>
      <c r="L22" s="16">
        <f>Contraproposta[[#This Row],[Valor - Solicitado pela Clinica]]/Contraproposta[[#This Row],[Quantidade de USO]]</f>
        <v>0</v>
      </c>
    </row>
    <row r="23" spans="1:12" x14ac:dyDescent="0.2">
      <c r="A23" s="80">
        <v>83000151</v>
      </c>
      <c r="B23" s="19" t="str">
        <f>VLOOKUP(Contraproposta[[#This Row],[Cód. Tuss]],BASE[],4,0)</f>
        <v>tratamento endodôntico em decíduos</v>
      </c>
      <c r="C23" s="30" t="str">
        <f>VLOOKUP(Contraproposta[[#This Row],[Cód. Tuss]],BASE[],6,0)</f>
        <v>DENTE</v>
      </c>
      <c r="D23" s="32" t="str">
        <f>VLOOKUP(Contraproposta[[#This Row],[Cód. Tuss]],BASE[],2,0)</f>
        <v>Odontopediatria</v>
      </c>
      <c r="E23" s="20">
        <f>VLOOKUP(Contraproposta[[#This Row],[Cód. Tuss]],BASE[],7,0)</f>
        <v>212</v>
      </c>
      <c r="F23" s="82">
        <f>Contraproposta[[#This Row],[Quantidade de USO]]*0.3</f>
        <v>63.599999999999994</v>
      </c>
      <c r="G23" s="92" t="s">
        <v>13</v>
      </c>
      <c r="H23" s="86" t="str">
        <f>IFERROR(ROUNDUP(Contraproposta[[#This Row],[Valor Sugerido pela Clinica (R$)]]/Contraproposta[[#This Row],[Quantidade de USO]],2),"-")</f>
        <v>-</v>
      </c>
      <c r="I23" s="25" t="s">
        <v>83</v>
      </c>
      <c r="J23" s="23" t="str">
        <f>IFERROR(ROUNDUP(Contraproposta[[#This Row],[Valor Aprovado (R$)]]/Contraproposta[[#This Row],[Quantidade de USO]],2),"-")</f>
        <v>-</v>
      </c>
      <c r="K23" s="15">
        <v>490</v>
      </c>
      <c r="L23" s="16">
        <f>Contraproposta[[#This Row],[Valor - Solicitado pela Clinica]]/Contraproposta[[#This Row],[Quantidade de USO]]</f>
        <v>2.3113207547169812</v>
      </c>
    </row>
    <row r="24" spans="1:12" x14ac:dyDescent="0.2">
      <c r="A24" s="80">
        <v>83000089</v>
      </c>
      <c r="B24" s="19" t="str">
        <f>VLOOKUP(Contraproposta[[#This Row],[Cód. Tuss]],BASE[],4,0)</f>
        <v>exodontia simples de decíduos</v>
      </c>
      <c r="C24" s="30" t="str">
        <f>VLOOKUP(Contraproposta[[#This Row],[Cód. Tuss]],BASE[],6,0)</f>
        <v>DENTE</v>
      </c>
      <c r="D24" s="32" t="str">
        <f>VLOOKUP(Contraproposta[[#This Row],[Cód. Tuss]],BASE[],2,0)</f>
        <v>Odontopediatria</v>
      </c>
      <c r="E24" s="24">
        <f>VLOOKUP(Contraproposta[[#This Row],[Cód. Tuss]],BASE[],7,0)</f>
        <v>73</v>
      </c>
      <c r="F24" s="81">
        <f>Contraproposta[[#This Row],[Quantidade de USO]]*0.3</f>
        <v>21.9</v>
      </c>
      <c r="G24" s="92" t="s">
        <v>13</v>
      </c>
      <c r="H24" s="87" t="str">
        <f>IFERROR(ROUNDUP(Contraproposta[[#This Row],[Valor Sugerido pela Clinica (R$)]]/Contraproposta[[#This Row],[Quantidade de USO]],2),"-")</f>
        <v>-</v>
      </c>
      <c r="I24" s="25" t="s">
        <v>83</v>
      </c>
      <c r="J24" s="26" t="str">
        <f>IFERROR(ROUNDUP(Contraproposta[[#This Row],[Valor Aprovado (R$)]]/Contraproposta[[#This Row],[Quantidade de USO]],2),"-")</f>
        <v>-</v>
      </c>
      <c r="K24" s="15">
        <v>690</v>
      </c>
      <c r="L24" s="16">
        <f>Contraproposta[[#This Row],[Valor - Solicitado pela Clinica]]/Contraproposta[[#This Row],[Quantidade de USO]]</f>
        <v>9.4520547945205475</v>
      </c>
    </row>
    <row r="25" spans="1:12" x14ac:dyDescent="0.2">
      <c r="A25" s="80">
        <v>83000020</v>
      </c>
      <c r="B25" s="19" t="str">
        <f>VLOOKUP(Contraproposta[[#This Row],[Cód. Tuss]],BASE[],4,0)</f>
        <v>coroa de acetato em dente decíduo</v>
      </c>
      <c r="C25" s="30" t="str">
        <f>VLOOKUP(Contraproposta[[#This Row],[Cód. Tuss]],BASE[],6,0)</f>
        <v>DENTE</v>
      </c>
      <c r="D25" s="32" t="str">
        <f>VLOOKUP(Contraproposta[[#This Row],[Cód. Tuss]],BASE[],2,0)</f>
        <v>Odontopediatria</v>
      </c>
      <c r="E25" s="20">
        <f>VLOOKUP(Contraproposta[[#This Row],[Cód. Tuss]],BASE[],7,0)</f>
        <v>168</v>
      </c>
      <c r="F25" s="82">
        <f>Contraproposta[[#This Row],[Quantidade de USO]]*0.3</f>
        <v>50.4</v>
      </c>
      <c r="G25" s="92" t="s">
        <v>13</v>
      </c>
      <c r="H25" s="86" t="str">
        <f>IFERROR(ROUNDUP(Contraproposta[[#This Row],[Valor Sugerido pela Clinica (R$)]]/Contraproposta[[#This Row],[Quantidade de USO]],2),"-")</f>
        <v>-</v>
      </c>
      <c r="I25" s="25" t="s">
        <v>83</v>
      </c>
      <c r="J25" s="23" t="str">
        <f>IFERROR(ROUNDUP(Contraproposta[[#This Row],[Valor Aprovado (R$)]]/Contraproposta[[#This Row],[Quantidade de USO]],2),"-")</f>
        <v>-</v>
      </c>
      <c r="K25" s="15">
        <v>750</v>
      </c>
      <c r="L25" s="16">
        <f>Contraproposta[[#This Row],[Valor - Solicitado pela Clinica]]/Contraproposta[[#This Row],[Quantidade de USO]]</f>
        <v>4.4642857142857144</v>
      </c>
    </row>
    <row r="26" spans="1:12" x14ac:dyDescent="0.2">
      <c r="A26" s="80">
        <v>87000040</v>
      </c>
      <c r="B26" s="19" t="str">
        <f>VLOOKUP(Contraproposta[[#This Row],[Cód. Tuss]],BASE[],4,0)</f>
        <v>coroa de acetato em dente permanente</v>
      </c>
      <c r="C26" s="30" t="str">
        <f>VLOOKUP(Contraproposta[[#This Row],[Cód. Tuss]],BASE[],6,0)</f>
        <v>DENTE</v>
      </c>
      <c r="D26" s="32" t="str">
        <f>VLOOKUP(Contraproposta[[#This Row],[Cód. Tuss]],BASE[],2,0)</f>
        <v>Odontopediatria</v>
      </c>
      <c r="E26" s="24">
        <f>VLOOKUP(Contraproposta[[#This Row],[Cód. Tuss]],BASE[],7,0)</f>
        <v>170</v>
      </c>
      <c r="F26" s="81">
        <f>Contraproposta[[#This Row],[Quantidade de USO]]*0.3</f>
        <v>51</v>
      </c>
      <c r="G26" s="92" t="s">
        <v>13</v>
      </c>
      <c r="H26" s="87" t="str">
        <f>IFERROR(ROUNDUP(Contraproposta[[#This Row],[Valor Sugerido pela Clinica (R$)]]/Contraproposta[[#This Row],[Quantidade de USO]],2),"-")</f>
        <v>-</v>
      </c>
      <c r="I26" s="25" t="s">
        <v>83</v>
      </c>
      <c r="J26" s="26" t="str">
        <f>IFERROR(ROUNDUP(Contraproposta[[#This Row],[Valor Aprovado (R$)]]/Contraproposta[[#This Row],[Quantidade de USO]],2),"-")</f>
        <v>-</v>
      </c>
      <c r="K26" s="15">
        <v>990</v>
      </c>
      <c r="L26" s="16">
        <f>Contraproposta[[#This Row],[Valor - Solicitado pela Clinica]]/Contraproposta[[#This Row],[Quantidade de USO]]</f>
        <v>5.8235294117647056</v>
      </c>
    </row>
    <row r="27" spans="1:12" x14ac:dyDescent="0.2">
      <c r="A27" s="80">
        <v>81000014</v>
      </c>
      <c r="B27" s="19" t="str">
        <f>VLOOKUP(Contraproposta[[#This Row],[Cód. Tuss]],BASE[],4,0)</f>
        <v>condicionamento em odontologia</v>
      </c>
      <c r="C27" s="30" t="str">
        <f>VLOOKUP(Contraproposta[[#This Row],[Cód. Tuss]],BASE[],6,0)</f>
        <v>BOCA</v>
      </c>
      <c r="D27" s="32" t="str">
        <f>VLOOKUP(Contraproposta[[#This Row],[Cód. Tuss]],BASE[],2,0)</f>
        <v>Odontopediatria</v>
      </c>
      <c r="E27" s="20">
        <f>VLOOKUP(Contraproposta[[#This Row],[Cód. Tuss]],BASE[],7,0)</f>
        <v>70</v>
      </c>
      <c r="F27" s="82">
        <f>Contraproposta[[#This Row],[Quantidade de USO]]*0.3</f>
        <v>21</v>
      </c>
      <c r="G27" s="92" t="s">
        <v>13</v>
      </c>
      <c r="H27" s="86" t="str">
        <f>IFERROR(ROUNDUP(Contraproposta[[#This Row],[Valor Sugerido pela Clinica (R$)]]/Contraproposta[[#This Row],[Quantidade de USO]],2),"-")</f>
        <v>-</v>
      </c>
      <c r="I27" s="25" t="s">
        <v>83</v>
      </c>
      <c r="J27" s="23" t="str">
        <f>IFERROR(ROUNDUP(Contraproposta[[#This Row],[Valor Aprovado (R$)]]/Contraproposta[[#This Row],[Quantidade de USO]],2),"-")</f>
        <v>-</v>
      </c>
      <c r="K27" s="15">
        <v>1300</v>
      </c>
      <c r="L27" s="16">
        <f>Contraproposta[[#This Row],[Valor - Solicitado pela Clinica]]/Contraproposta[[#This Row],[Quantidade de USO]]</f>
        <v>18.571428571428573</v>
      </c>
    </row>
    <row r="28" spans="1:12" x14ac:dyDescent="0.2">
      <c r="A28" s="80">
        <v>85300047</v>
      </c>
      <c r="B28" s="19" t="str">
        <f>VLOOKUP(Contraproposta[[#This Row],[Cód. Tuss]],BASE[],4,0)</f>
        <v>raspagem supra-gengival</v>
      </c>
      <c r="C28" s="30" t="str">
        <f>VLOOKUP(Contraproposta[[#This Row],[Cód. Tuss]],BASE[],6,0)</f>
        <v>BOCA</v>
      </c>
      <c r="D28" s="32" t="str">
        <f>VLOOKUP(Contraproposta[[#This Row],[Cód. Tuss]],BASE[],2,0)</f>
        <v>Periodontia</v>
      </c>
      <c r="E28" s="20">
        <f>VLOOKUP(Contraproposta[[#This Row],[Cód. Tuss]],BASE[],7,0)</f>
        <v>144</v>
      </c>
      <c r="F28" s="82">
        <f>Contraproposta[[#This Row],[Quantidade de USO]]*0.3</f>
        <v>43.199999999999996</v>
      </c>
      <c r="G28" s="92">
        <v>54</v>
      </c>
      <c r="H28" s="86">
        <f>IFERROR(ROUNDUP(Contraproposta[[#This Row],[Valor Sugerido pela Clinica (R$)]]/Contraproposta[[#This Row],[Quantidade de USO]],2),"-")</f>
        <v>0.38</v>
      </c>
      <c r="I28" s="89">
        <f ca="1">Contraproposta[[#This Row],[Moeda Aprovada]]*Contraproposta[[#This Row],[Quantidade de USO]]</f>
        <v>0</v>
      </c>
      <c r="J28" s="23">
        <f ca="1">IFERROR(ROUNDUP(Contraproposta[[#This Row],[Valor Aprovado (R$)]]/Contraproposta[[#This Row],[Quantidade de USO]],2),"-")</f>
        <v>0</v>
      </c>
      <c r="K28" s="90"/>
      <c r="L28" s="16">
        <f>Contraproposta[[#This Row],[Valor - Solicitado pela Clinica]]/Contraproposta[[#This Row],[Quantidade de USO]]</f>
        <v>0</v>
      </c>
    </row>
    <row r="29" spans="1:12" x14ac:dyDescent="0.2">
      <c r="A29" s="80">
        <v>85300039</v>
      </c>
      <c r="B29" s="19" t="str">
        <f>VLOOKUP(Contraproposta[[#This Row],[Cód. Tuss]],BASE[],4,0)</f>
        <v>raspagem sub-gengival/alisamento radicular</v>
      </c>
      <c r="C29" s="30" t="str">
        <f>VLOOKUP(Contraproposta[[#This Row],[Cód. Tuss]],BASE[],6,0)</f>
        <v>HEMIARCADA</v>
      </c>
      <c r="D29" s="32" t="str">
        <f>VLOOKUP(Contraproposta[[#This Row],[Cód. Tuss]],BASE[],2,0)</f>
        <v>Periodontia</v>
      </c>
      <c r="E29" s="24">
        <f>VLOOKUP(Contraproposta[[#This Row],[Cód. Tuss]],BASE[],7,0)</f>
        <v>44</v>
      </c>
      <c r="F29" s="81">
        <f>Contraproposta[[#This Row],[Quantidade de USO]]*0.3</f>
        <v>13.2</v>
      </c>
      <c r="G29" s="92">
        <v>49</v>
      </c>
      <c r="H29" s="87">
        <f>IFERROR(ROUNDUP(Contraproposta[[#This Row],[Valor Sugerido pela Clinica (R$)]]/Contraproposta[[#This Row],[Quantidade de USO]],2),"-")</f>
        <v>1.1200000000000001</v>
      </c>
      <c r="I29" s="25" t="s">
        <v>83</v>
      </c>
      <c r="J29" s="26" t="str">
        <f>IFERROR(ROUNDUP(Contraproposta[[#This Row],[Valor Aprovado (R$)]]/Contraproposta[[#This Row],[Quantidade de USO]],2),"-")</f>
        <v>-</v>
      </c>
      <c r="K29" s="15">
        <v>55</v>
      </c>
      <c r="L29" s="16">
        <f>Contraproposta[[#This Row],[Valor - Solicitado pela Clinica]]/Contraproposta[[#This Row],[Quantidade de USO]]</f>
        <v>1.25</v>
      </c>
    </row>
    <row r="30" spans="1:12" hidden="1" x14ac:dyDescent="0.2">
      <c r="A30" s="80"/>
      <c r="B30" s="19"/>
      <c r="C30" s="30"/>
      <c r="D30" s="32"/>
      <c r="E30" s="20" t="e">
        <f>VLOOKUP(Contraproposta[[#This Row],[Cód. Tuss]],BASE[],7,0)</f>
        <v>#N/A</v>
      </c>
      <c r="F30" s="82"/>
      <c r="G30" s="92"/>
      <c r="H30" s="86" t="str">
        <f>IFERROR(ROUNDUP(Contraproposta[[#This Row],[Valor Sugerido pela Clinica (R$)]]/Contraproposta[[#This Row],[Quantidade de USO]],2),"-")</f>
        <v>-</v>
      </c>
      <c r="I30" s="25" t="s">
        <v>83</v>
      </c>
      <c r="J30" s="23" t="str">
        <f>IFERROR(ROUNDUP(Contraproposta[[#This Row],[Valor Aprovado (R$)]]/Contraproposta[[#This Row],[Quantidade de USO]],2),"-")</f>
        <v>-</v>
      </c>
      <c r="K30" s="15">
        <v>190</v>
      </c>
      <c r="L30" s="16" t="e">
        <f>Contraproposta[[#This Row],[Valor - Solicitado pela Clinica]]/Contraproposta[[#This Row],[Quantidade de USO]]</f>
        <v>#N/A</v>
      </c>
    </row>
    <row r="31" spans="1:12" hidden="1" x14ac:dyDescent="0.2">
      <c r="A31" s="80"/>
      <c r="B31" s="19"/>
      <c r="C31" s="30"/>
      <c r="D31" s="32"/>
      <c r="E31" s="24" t="e">
        <f>VLOOKUP(Contraproposta[[#This Row],[Cód. Tuss]],BASE[],7,0)</f>
        <v>#N/A</v>
      </c>
      <c r="F31" s="81"/>
      <c r="G31" s="92"/>
      <c r="H31" s="87" t="str">
        <f>IFERROR(ROUNDUP(Contraproposta[[#This Row],[Valor Sugerido pela Clinica (R$)]]/Contraproposta[[#This Row],[Quantidade de USO]],2),"-")</f>
        <v>-</v>
      </c>
      <c r="I31" s="25" t="s">
        <v>83</v>
      </c>
      <c r="J31" s="26" t="str">
        <f>IFERROR(ROUNDUP(Contraproposta[[#This Row],[Valor Aprovado (R$)]]/Contraproposta[[#This Row],[Quantidade de USO]],2),"-")</f>
        <v>-</v>
      </c>
      <c r="K31" s="15">
        <v>250</v>
      </c>
      <c r="L31" s="16" t="e">
        <f>Contraproposta[[#This Row],[Valor - Solicitado pela Clinica]]/Contraproposta[[#This Row],[Quantidade de USO]]</f>
        <v>#N/A</v>
      </c>
    </row>
    <row r="32" spans="1:12" hidden="1" x14ac:dyDescent="0.2">
      <c r="A32" s="80"/>
      <c r="B32" s="19"/>
      <c r="C32" s="30"/>
      <c r="D32" s="32"/>
      <c r="E32" s="20" t="e">
        <f>VLOOKUP(Contraproposta[[#This Row],[Cód. Tuss]],BASE[],7,0)</f>
        <v>#N/A</v>
      </c>
      <c r="F32" s="82"/>
      <c r="G32" s="92"/>
      <c r="H32" s="86" t="str">
        <f>IFERROR(ROUNDUP(Contraproposta[[#This Row],[Valor Sugerido pela Clinica (R$)]]/Contraproposta[[#This Row],[Quantidade de USO]],2),"-")</f>
        <v>-</v>
      </c>
      <c r="I32" s="25" t="s">
        <v>83</v>
      </c>
      <c r="J32" s="23" t="str">
        <f>IFERROR(ROUNDUP(Contraproposta[[#This Row],[Valor Aprovado (R$)]]/Contraproposta[[#This Row],[Quantidade de USO]],2),"-")</f>
        <v>-</v>
      </c>
      <c r="K32" s="15"/>
      <c r="L32" s="16" t="e">
        <f>Contraproposta[[#This Row],[Valor - Solicitado pela Clinica]]/Contraproposta[[#This Row],[Quantidade de USO]]</f>
        <v>#N/A</v>
      </c>
    </row>
    <row r="33" spans="1:12" hidden="1" x14ac:dyDescent="0.2">
      <c r="A33" s="80"/>
      <c r="B33" s="19"/>
      <c r="C33" s="30"/>
      <c r="D33" s="32"/>
      <c r="E33" s="24" t="e">
        <f>VLOOKUP(Contraproposta[[#This Row],[Cód. Tuss]],BASE[],7,0)</f>
        <v>#N/A</v>
      </c>
      <c r="F33" s="81"/>
      <c r="G33" s="92"/>
      <c r="H33" s="87" t="str">
        <f>IFERROR(ROUNDUP(Contraproposta[[#This Row],[Valor Sugerido pela Clinica (R$)]]/Contraproposta[[#This Row],[Quantidade de USO]],2),"-")</f>
        <v>-</v>
      </c>
      <c r="I33" s="25" t="s">
        <v>83</v>
      </c>
      <c r="J33" s="26" t="str">
        <f>IFERROR(ROUNDUP(Contraproposta[[#This Row],[Valor Aprovado (R$)]]/Contraproposta[[#This Row],[Quantidade de USO]],2),"-")</f>
        <v>-</v>
      </c>
      <c r="K33" s="15"/>
      <c r="L33" s="16" t="e">
        <f>Contraproposta[[#This Row],[Valor - Solicitado pela Clinica]]/Contraproposta[[#This Row],[Quantidade de USO]]</f>
        <v>#N/A</v>
      </c>
    </row>
    <row r="34" spans="1:12" x14ac:dyDescent="0.2">
      <c r="A34" s="80">
        <v>82000905</v>
      </c>
      <c r="B34" s="19" t="str">
        <f>VLOOKUP(Contraproposta[[#This Row],[Cód. Tuss]],BASE[],4,0)</f>
        <v>frenulotomia labial</v>
      </c>
      <c r="C34" s="30" t="str">
        <f>VLOOKUP(Contraproposta[[#This Row],[Cód. Tuss]],BASE[],6,0)</f>
        <v>BOCA</v>
      </c>
      <c r="D34" s="32" t="str">
        <f>VLOOKUP(Contraproposta[[#This Row],[Cód. Tuss]],BASE[],2,0)</f>
        <v>Cirurgia e Traumatologia Buco-Maxilo-Facial</v>
      </c>
      <c r="E34" s="20">
        <f>VLOOKUP(Contraproposta[[#This Row],[Cód. Tuss]],BASE[],7,0)</f>
        <v>212</v>
      </c>
      <c r="F34" s="82">
        <f>Contraproposta[[#This Row],[Quantidade de USO]]*0.3</f>
        <v>63.599999999999994</v>
      </c>
      <c r="G34" s="92">
        <v>110</v>
      </c>
      <c r="H34" s="86">
        <f>IFERROR(ROUNDUP(Contraproposta[[#This Row],[Valor Sugerido pela Clinica (R$)]]/Contraproposta[[#This Row],[Quantidade de USO]],2),"-")</f>
        <v>0.52</v>
      </c>
      <c r="I34" s="25" t="s">
        <v>83</v>
      </c>
      <c r="J34" s="23" t="str">
        <f>IFERROR(ROUNDUP(Contraproposta[[#This Row],[Valor Aprovado (R$)]]/Contraproposta[[#This Row],[Quantidade de USO]],2),"-")</f>
        <v>-</v>
      </c>
      <c r="K34" s="15"/>
      <c r="L34" s="16">
        <f>Contraproposta[[#This Row],[Valor - Solicitado pela Clinica]]/Contraproposta[[#This Row],[Quantidade de USO]]</f>
        <v>0</v>
      </c>
    </row>
    <row r="35" spans="1:12" x14ac:dyDescent="0.2">
      <c r="A35" s="80">
        <v>82000913</v>
      </c>
      <c r="B35" s="19" t="str">
        <f>VLOOKUP(Contraproposta[[#This Row],[Cód. Tuss]],BASE[],4,0)</f>
        <v>frenulotomia lingual</v>
      </c>
      <c r="C35" s="30" t="str">
        <f>VLOOKUP(Contraproposta[[#This Row],[Cód. Tuss]],BASE[],6,0)</f>
        <v>BOCA</v>
      </c>
      <c r="D35" s="32" t="str">
        <f>VLOOKUP(Contraproposta[[#This Row],[Cód. Tuss]],BASE[],2,0)</f>
        <v>Cirurgia e Traumatologia Buco-Maxilo-Facial</v>
      </c>
      <c r="E35" s="24">
        <f>VLOOKUP(Contraproposta[[#This Row],[Cód. Tuss]],BASE[],7,0)</f>
        <v>144</v>
      </c>
      <c r="F35" s="81">
        <f>Contraproposta[[#This Row],[Quantidade de USO]]*0.3</f>
        <v>43.199999999999996</v>
      </c>
      <c r="G35" s="92">
        <v>80</v>
      </c>
      <c r="H35" s="87">
        <f>IFERROR(ROUNDUP(Contraproposta[[#This Row],[Valor Sugerido pela Clinica (R$)]]/Contraproposta[[#This Row],[Quantidade de USO]],2),"-")</f>
        <v>0.56000000000000005</v>
      </c>
      <c r="I35" s="25" t="s">
        <v>83</v>
      </c>
      <c r="J35" s="26" t="str">
        <f>IFERROR(ROUNDUP(Contraproposta[[#This Row],[Valor Aprovado (R$)]]/Contraproposta[[#This Row],[Quantidade de USO]],2),"-")</f>
        <v>-</v>
      </c>
      <c r="K35" s="15"/>
      <c r="L35" s="16">
        <f>Contraproposta[[#This Row],[Valor - Solicitado pela Clinica]]/Contraproposta[[#This Row],[Quantidade de USO]]</f>
        <v>0</v>
      </c>
    </row>
    <row r="36" spans="1:12" x14ac:dyDescent="0.2">
      <c r="A36" s="80">
        <v>82000875</v>
      </c>
      <c r="B36" s="19" t="str">
        <f>VLOOKUP(Contraproposta[[#This Row],[Cód. Tuss]],BASE[],4,0)</f>
        <v>exodontia simples de permanente</v>
      </c>
      <c r="C36" s="30" t="str">
        <f>VLOOKUP(Contraproposta[[#This Row],[Cód. Tuss]],BASE[],6,0)</f>
        <v>DENTE</v>
      </c>
      <c r="D36" s="32" t="str">
        <f>VLOOKUP(Contraproposta[[#This Row],[Cód. Tuss]],BASE[],2,0)</f>
        <v>Cirurgia e Traumatologia Buco-Maxilo-Facial</v>
      </c>
      <c r="E36" s="20">
        <f>VLOOKUP(Contraproposta[[#This Row],[Cód. Tuss]],BASE[],7,0)</f>
        <v>73</v>
      </c>
      <c r="F36" s="82">
        <f>Contraproposta[[#This Row],[Quantidade de USO]]*0.3</f>
        <v>21.9</v>
      </c>
      <c r="G36" s="92">
        <v>35.5</v>
      </c>
      <c r="H36" s="86">
        <f>IFERROR(ROUNDUP(Contraproposta[[#This Row],[Valor Sugerido pela Clinica (R$)]]/Contraproposta[[#This Row],[Quantidade de USO]],2),"-")</f>
        <v>0.49</v>
      </c>
      <c r="I36" s="25" t="s">
        <v>83</v>
      </c>
      <c r="J36" s="23" t="str">
        <f>IFERROR(ROUNDUP(Contraproposta[[#This Row],[Valor Aprovado (R$)]]/Contraproposta[[#This Row],[Quantidade de USO]],2),"-")</f>
        <v>-</v>
      </c>
      <c r="K36" s="15"/>
      <c r="L36" s="16">
        <f>Contraproposta[[#This Row],[Valor - Solicitado pela Clinica]]/Contraproposta[[#This Row],[Quantidade de USO]]</f>
        <v>0</v>
      </c>
    </row>
    <row r="37" spans="1:12" x14ac:dyDescent="0.2">
      <c r="A37" s="80">
        <v>82000859</v>
      </c>
      <c r="B37" s="19" t="str">
        <f>VLOOKUP(Contraproposta[[#This Row],[Cód. Tuss]],BASE[],4,0)</f>
        <v>exodontia de raiz residual </v>
      </c>
      <c r="C37" s="30" t="str">
        <f>VLOOKUP(Contraproposta[[#This Row],[Cód. Tuss]],BASE[],6,0)</f>
        <v>DENTE</v>
      </c>
      <c r="D37" s="32" t="str">
        <f>VLOOKUP(Contraproposta[[#This Row],[Cód. Tuss]],BASE[],2,0)</f>
        <v>Cirurgia e Traumatologia Buco-Maxilo-Facial</v>
      </c>
      <c r="E37" s="24">
        <f>VLOOKUP(Contraproposta[[#This Row],[Cód. Tuss]],BASE[],7,0)</f>
        <v>73</v>
      </c>
      <c r="F37" s="81">
        <f>Contraproposta[[#This Row],[Quantidade de USO]]*0.3</f>
        <v>21.9</v>
      </c>
      <c r="G37" s="92">
        <v>35.5</v>
      </c>
      <c r="H37" s="87">
        <f>IFERROR(ROUNDUP(Contraproposta[[#This Row],[Valor Sugerido pela Clinica (R$)]]/Contraproposta[[#This Row],[Quantidade de USO]],2),"-")</f>
        <v>0.49</v>
      </c>
      <c r="I37" s="25" t="s">
        <v>83</v>
      </c>
      <c r="J37" s="26" t="str">
        <f>IFERROR(ROUNDUP(Contraproposta[[#This Row],[Valor Aprovado (R$)]]/Contraproposta[[#This Row],[Quantidade de USO]],2),"-")</f>
        <v>-</v>
      </c>
      <c r="K37" s="15"/>
      <c r="L37" s="16">
        <f>Contraproposta[[#This Row],[Valor - Solicitado pela Clinica]]/Contraproposta[[#This Row],[Quantidade de USO]]</f>
        <v>0</v>
      </c>
    </row>
    <row r="38" spans="1:12" x14ac:dyDescent="0.2">
      <c r="A38" s="80">
        <v>82000816</v>
      </c>
      <c r="B38" s="19" t="str">
        <f>VLOOKUP(Contraproposta[[#This Row],[Cód. Tuss]],BASE[],4,0)</f>
        <v>exodontia a retalho </v>
      </c>
      <c r="C38" s="30" t="str">
        <f>VLOOKUP(Contraproposta[[#This Row],[Cód. Tuss]],BASE[],6,0)</f>
        <v>DENTE</v>
      </c>
      <c r="D38" s="32" t="str">
        <f>VLOOKUP(Contraproposta[[#This Row],[Cód. Tuss]],BASE[],2,0)</f>
        <v>Cirurgia e Traumatologia Buco-Maxilo-Facial</v>
      </c>
      <c r="E38" s="20">
        <f>VLOOKUP(Contraproposta[[#This Row],[Cód. Tuss]],BASE[],7,0)</f>
        <v>73</v>
      </c>
      <c r="F38" s="82">
        <f>Contraproposta[[#This Row],[Quantidade de USO]]*0.3</f>
        <v>21.9</v>
      </c>
      <c r="G38" s="92">
        <v>35.5</v>
      </c>
      <c r="H38" s="86">
        <f>IFERROR(ROUNDUP(Contraproposta[[#This Row],[Valor Sugerido pela Clinica (R$)]]/Contraproposta[[#This Row],[Quantidade de USO]],2),"-")</f>
        <v>0.49</v>
      </c>
      <c r="I38" s="25" t="s">
        <v>83</v>
      </c>
      <c r="J38" s="23" t="str">
        <f>IFERROR(ROUNDUP(Contraproposta[[#This Row],[Valor Aprovado (R$)]]/Contraproposta[[#This Row],[Quantidade de USO]],2),"-")</f>
        <v>-</v>
      </c>
      <c r="K38" s="15"/>
      <c r="L38" s="16">
        <f>Contraproposta[[#This Row],[Valor - Solicitado pela Clinica]]/Contraproposta[[#This Row],[Quantidade de USO]]</f>
        <v>0</v>
      </c>
    </row>
    <row r="39" spans="1:12" x14ac:dyDescent="0.2">
      <c r="A39" s="80">
        <v>82001294</v>
      </c>
      <c r="B39" s="19" t="str">
        <f>VLOOKUP(Contraproposta[[#This Row],[Cód. Tuss]],BASE[],4,0)</f>
        <v>remoção de dentes semi inclusos / impactados</v>
      </c>
      <c r="C39" s="30" t="str">
        <f>VLOOKUP(Contraproposta[[#This Row],[Cód. Tuss]],BASE[],6,0)</f>
        <v>DENTE</v>
      </c>
      <c r="D39" s="32" t="str">
        <f>VLOOKUP(Contraproposta[[#This Row],[Cód. Tuss]],BASE[],2,0)</f>
        <v>Cirurgia e Traumatologia Buco-Maxilo-Facial</v>
      </c>
      <c r="E39" s="24">
        <f>VLOOKUP(Contraproposta[[#This Row],[Cód. Tuss]],BASE[],7,0)</f>
        <v>186</v>
      </c>
      <c r="F39" s="81">
        <f>Contraproposta[[#This Row],[Quantidade de USO]]*0.3</f>
        <v>55.8</v>
      </c>
      <c r="G39" s="92">
        <v>180</v>
      </c>
      <c r="H39" s="87">
        <f>IFERROR(ROUNDUP(Contraproposta[[#This Row],[Valor Sugerido pela Clinica (R$)]]/Contraproposta[[#This Row],[Quantidade de USO]],2),"-")</f>
        <v>0.97</v>
      </c>
      <c r="I39" s="25" t="s">
        <v>83</v>
      </c>
      <c r="J39" s="26" t="str">
        <f>IFERROR(ROUNDUP(Contraproposta[[#This Row],[Valor Aprovado (R$)]]/Contraproposta[[#This Row],[Quantidade de USO]],2),"-")</f>
        <v>-</v>
      </c>
      <c r="K39" s="15"/>
      <c r="L39" s="16">
        <f>Contraproposta[[#This Row],[Valor - Solicitado pela Clinica]]/Contraproposta[[#This Row],[Quantidade de USO]]</f>
        <v>0</v>
      </c>
    </row>
    <row r="40" spans="1:12" x14ac:dyDescent="0.2">
      <c r="A40" s="80">
        <v>82001286</v>
      </c>
      <c r="B40" s="19" t="str">
        <f>VLOOKUP(Contraproposta[[#This Row],[Cód. Tuss]],BASE[],4,0)</f>
        <v>remoção de dentes inclusos / impactados</v>
      </c>
      <c r="C40" s="30" t="str">
        <f>VLOOKUP(Contraproposta[[#This Row],[Cód. Tuss]],BASE[],6,0)</f>
        <v>DENTE</v>
      </c>
      <c r="D40" s="32" t="str">
        <f>VLOOKUP(Contraproposta[[#This Row],[Cód. Tuss]],BASE[],2,0)</f>
        <v>Cirurgia e Traumatologia Buco-Maxilo-Facial</v>
      </c>
      <c r="E40" s="20">
        <f>VLOOKUP(Contraproposta[[#This Row],[Cód. Tuss]],BASE[],7,0)</f>
        <v>361</v>
      </c>
      <c r="F40" s="82">
        <f>Contraproposta[[#This Row],[Quantidade de USO]]*0.3</f>
        <v>108.3</v>
      </c>
      <c r="G40" s="92">
        <v>220</v>
      </c>
      <c r="H40" s="86">
        <f>IFERROR(ROUNDUP(Contraproposta[[#This Row],[Valor Sugerido pela Clinica (R$)]]/Contraproposta[[#This Row],[Quantidade de USO]],2),"-")</f>
        <v>0.61</v>
      </c>
      <c r="I40" s="25" t="s">
        <v>83</v>
      </c>
      <c r="J40" s="23" t="str">
        <f>IFERROR(ROUNDUP(Contraproposta[[#This Row],[Valor Aprovado (R$)]]/Contraproposta[[#This Row],[Quantidade de USO]],2),"-")</f>
        <v>-</v>
      </c>
      <c r="K40" s="15"/>
      <c r="L40" s="16">
        <f>Contraproposta[[#This Row],[Valor - Solicitado pela Clinica]]/Contraproposta[[#This Row],[Quantidade de USO]]</f>
        <v>0</v>
      </c>
    </row>
    <row r="41" spans="1:12" x14ac:dyDescent="0.2">
      <c r="A41" s="80">
        <v>5181</v>
      </c>
      <c r="B41" s="19" t="str">
        <f>VLOOKUP(Contraproposta[[#This Row],[Cód. Tuss]],BASE[],4,0)</f>
        <v>remocao de dentes supra-numerarios (inclusos ou impactados)</v>
      </c>
      <c r="C41" s="30" t="str">
        <f>VLOOKUP(Contraproposta[[#This Row],[Cód. Tuss]],BASE[],6,0)</f>
        <v>SEGMENTO</v>
      </c>
      <c r="D41" s="32" t="str">
        <f>VLOOKUP(Contraproposta[[#This Row],[Cód. Tuss]],BASE[],2,0)</f>
        <v>Cirurgia e Traumatologia Buco-Maxilo-Facial</v>
      </c>
      <c r="E41" s="24">
        <f>VLOOKUP(Contraproposta[[#This Row],[Cód. Tuss]],BASE[],7,0)</f>
        <v>360</v>
      </c>
      <c r="F41" s="81">
        <f>Contraproposta[[#This Row],[Quantidade de USO]]*0.3</f>
        <v>108</v>
      </c>
      <c r="G41" s="92">
        <v>220</v>
      </c>
      <c r="H41" s="87">
        <f>IFERROR(ROUNDUP(Contraproposta[[#This Row],[Valor Sugerido pela Clinica (R$)]]/Contraproposta[[#This Row],[Quantidade de USO]],2),"-")</f>
        <v>0.62</v>
      </c>
      <c r="I41" s="25" t="s">
        <v>83</v>
      </c>
      <c r="J41" s="26" t="str">
        <f>IFERROR(ROUNDUP(Contraproposta[[#This Row],[Valor Aprovado (R$)]]/Contraproposta[[#This Row],[Quantidade de USO]],2),"-")</f>
        <v>-</v>
      </c>
      <c r="K41" s="15"/>
      <c r="L41" s="16">
        <f>Contraproposta[[#This Row],[Valor - Solicitado pela Clinica]]/Contraproposta[[#This Row],[Quantidade de USO]]</f>
        <v>0</v>
      </c>
    </row>
    <row r="42" spans="1:12" x14ac:dyDescent="0.2">
      <c r="A42" s="80">
        <v>85400076</v>
      </c>
      <c r="B42" s="19" t="str">
        <f>VLOOKUP(Contraproposta[[#This Row],[Cód. Tuss]],BASE[],4,0)</f>
        <v>coroa provisória com pino</v>
      </c>
      <c r="C42" s="30" t="str">
        <f>VLOOKUP(Contraproposta[[#This Row],[Cód. Tuss]],BASE[],6,0)</f>
        <v>DENTE</v>
      </c>
      <c r="D42" s="32" t="str">
        <f>VLOOKUP(Contraproposta[[#This Row],[Cód. Tuss]],BASE[],2,0)</f>
        <v>Prótese Dentária</v>
      </c>
      <c r="E42" s="20">
        <f>VLOOKUP(Contraproposta[[#This Row],[Cód. Tuss]],BASE[],7,0)</f>
        <v>154</v>
      </c>
      <c r="F42" s="82">
        <f>Contraproposta[[#This Row],[Quantidade de USO]]*0.3</f>
        <v>46.199999999999996</v>
      </c>
      <c r="G42" s="92">
        <v>110</v>
      </c>
      <c r="H42" s="86">
        <f>IFERROR(ROUNDUP(Contraproposta[[#This Row],[Valor Sugerido pela Clinica (R$)]]/Contraproposta[[#This Row],[Quantidade de USO]],2),"-")</f>
        <v>0.72</v>
      </c>
      <c r="I42" s="25" t="s">
        <v>83</v>
      </c>
      <c r="J42" s="23" t="str">
        <f>IFERROR(ROUNDUP(Contraproposta[[#This Row],[Valor Aprovado (R$)]]/Contraproposta[[#This Row],[Quantidade de USO]],2),"-")</f>
        <v>-</v>
      </c>
      <c r="K42" s="15"/>
      <c r="L42" s="16">
        <f>Contraproposta[[#This Row],[Valor - Solicitado pela Clinica]]/Contraproposta[[#This Row],[Quantidade de USO]]</f>
        <v>0</v>
      </c>
    </row>
    <row r="43" spans="1:12" x14ac:dyDescent="0.2">
      <c r="A43" s="80">
        <v>85400084</v>
      </c>
      <c r="B43" s="19" t="str">
        <f>VLOOKUP(Contraproposta[[#This Row],[Cód. Tuss]],BASE[],4,0)</f>
        <v>coroa provisória sem pino</v>
      </c>
      <c r="C43" s="30" t="str">
        <f>VLOOKUP(Contraproposta[[#This Row],[Cód. Tuss]],BASE[],6,0)</f>
        <v>DENTE</v>
      </c>
      <c r="D43" s="32" t="str">
        <f>VLOOKUP(Contraproposta[[#This Row],[Cód. Tuss]],BASE[],2,0)</f>
        <v>Prótese Dentária</v>
      </c>
      <c r="E43" s="24">
        <f>VLOOKUP(Contraproposta[[#This Row],[Cód. Tuss]],BASE[],7,0)</f>
        <v>154</v>
      </c>
      <c r="F43" s="81">
        <f>Contraproposta[[#This Row],[Quantidade de USO]]*0.3</f>
        <v>46.199999999999996</v>
      </c>
      <c r="G43" s="92">
        <v>110</v>
      </c>
      <c r="H43" s="87">
        <f>IFERROR(ROUNDUP(Contraproposta[[#This Row],[Valor Sugerido pela Clinica (R$)]]/Contraproposta[[#This Row],[Quantidade de USO]],2),"-")</f>
        <v>0.72</v>
      </c>
      <c r="I43" s="25" t="s">
        <v>83</v>
      </c>
      <c r="J43" s="26" t="str">
        <f>IFERROR(ROUNDUP(Contraproposta[[#This Row],[Valor Aprovado (R$)]]/Contraproposta[[#This Row],[Quantidade de USO]],2),"-")</f>
        <v>-</v>
      </c>
      <c r="K43" s="15"/>
      <c r="L43" s="16">
        <f>Contraproposta[[#This Row],[Valor - Solicitado pela Clinica]]/Contraproposta[[#This Row],[Quantidade de USO]]</f>
        <v>0</v>
      </c>
    </row>
    <row r="44" spans="1:12" x14ac:dyDescent="0.2">
      <c r="A44" s="80">
        <v>85400114</v>
      </c>
      <c r="B44" s="19" t="str">
        <f>VLOOKUP(Contraproposta[[#This Row],[Cód. Tuss]],BASE[],4,0)</f>
        <v>coroa total em cerômero</v>
      </c>
      <c r="C44" s="30" t="str">
        <f>VLOOKUP(Contraproposta[[#This Row],[Cód. Tuss]],BASE[],6,0)</f>
        <v>DENTE (ANTERIOR)</v>
      </c>
      <c r="D44" s="32" t="str">
        <f>VLOOKUP(Contraproposta[[#This Row],[Cód. Tuss]],BASE[],2,0)</f>
        <v>Prótese Dentária</v>
      </c>
      <c r="E44" s="20">
        <f>VLOOKUP(Contraproposta[[#This Row],[Cód. Tuss]],BASE[],7,0)</f>
        <v>472</v>
      </c>
      <c r="F44" s="82">
        <f>Contraproposta[[#This Row],[Quantidade de USO]]*0.3</f>
        <v>141.6</v>
      </c>
      <c r="G44" s="92">
        <v>390</v>
      </c>
      <c r="H44" s="86">
        <f>IFERROR(ROUNDUP(Contraproposta[[#This Row],[Valor Sugerido pela Clinica (R$)]]/Contraproposta[[#This Row],[Quantidade de USO]],2),"-")</f>
        <v>0.83</v>
      </c>
      <c r="I44" s="25" t="s">
        <v>83</v>
      </c>
      <c r="J44" s="23" t="str">
        <f>IFERROR(ROUNDUP(Contraproposta[[#This Row],[Valor Aprovado (R$)]]/Contraproposta[[#This Row],[Quantidade de USO]],2),"-")</f>
        <v>-</v>
      </c>
      <c r="K44" s="15"/>
      <c r="L44" s="16">
        <f>Contraproposta[[#This Row],[Valor - Solicitado pela Clinica]]/Contraproposta[[#This Row],[Quantidade de USO]]</f>
        <v>0</v>
      </c>
    </row>
    <row r="45" spans="1:12" x14ac:dyDescent="0.2">
      <c r="A45" s="80">
        <v>85400149</v>
      </c>
      <c r="B45" s="19" t="str">
        <f>VLOOKUP(Contraproposta[[#This Row],[Cód. Tuss]],BASE[],4,0)</f>
        <v>coroa total metálica</v>
      </c>
      <c r="C45" s="30" t="str">
        <f>VLOOKUP(Contraproposta[[#This Row],[Cód. Tuss]],BASE[],6,0)</f>
        <v>DENTE (POSTERIOR)</v>
      </c>
      <c r="D45" s="32" t="str">
        <f>VLOOKUP(Contraproposta[[#This Row],[Cód. Tuss]],BASE[],2,0)</f>
        <v>Prótese Dentária</v>
      </c>
      <c r="E45" s="24">
        <f>VLOOKUP(Contraproposta[[#This Row],[Cód. Tuss]],BASE[],7,0)</f>
        <v>472</v>
      </c>
      <c r="F45" s="81">
        <f>Contraproposta[[#This Row],[Quantidade de USO]]*0.3</f>
        <v>141.6</v>
      </c>
      <c r="G45" s="92">
        <v>390</v>
      </c>
      <c r="H45" s="87">
        <f>IFERROR(ROUNDUP(Contraproposta[[#This Row],[Valor Sugerido pela Clinica (R$)]]/Contraproposta[[#This Row],[Quantidade de USO]],2),"-")</f>
        <v>0.83</v>
      </c>
      <c r="I45" s="25" t="s">
        <v>83</v>
      </c>
      <c r="J45" s="26" t="str">
        <f>IFERROR(ROUNDUP(Contraproposta[[#This Row],[Valor Aprovado (R$)]]/Contraproposta[[#This Row],[Quantidade de USO]],2),"-")</f>
        <v>-</v>
      </c>
      <c r="K45" s="15"/>
      <c r="L45" s="16">
        <f>Contraproposta[[#This Row],[Valor - Solicitado pela Clinica]]/Contraproposta[[#This Row],[Quantidade de USO]]</f>
        <v>0</v>
      </c>
    </row>
    <row r="46" spans="1:12" x14ac:dyDescent="0.2">
      <c r="A46" s="80">
        <v>85400211</v>
      </c>
      <c r="B46" s="19" t="str">
        <f>VLOOKUP(Contraproposta[[#This Row],[Cód. Tuss]],BASE[],4,0)</f>
        <v>núcleo de preenchimento</v>
      </c>
      <c r="C46" s="30" t="str">
        <f>VLOOKUP(Contraproposta[[#This Row],[Cód. Tuss]],BASE[],6,0)</f>
        <v>DENTE</v>
      </c>
      <c r="D46" s="32" t="str">
        <f>VLOOKUP(Contraproposta[[#This Row],[Cód. Tuss]],BASE[],2,0)</f>
        <v>Prótese Dentária</v>
      </c>
      <c r="E46" s="20">
        <f>VLOOKUP(Contraproposta[[#This Row],[Cód. Tuss]],BASE[],7,0)</f>
        <v>134</v>
      </c>
      <c r="F46" s="82">
        <f>Contraproposta[[#This Row],[Quantidade de USO]]*0.3</f>
        <v>40.199999999999996</v>
      </c>
      <c r="G46" s="92">
        <v>49.9</v>
      </c>
      <c r="H46" s="86">
        <f>IFERROR(ROUNDUP(Contraproposta[[#This Row],[Valor Sugerido pela Clinica (R$)]]/Contraproposta[[#This Row],[Quantidade de USO]],2),"-")</f>
        <v>0.38</v>
      </c>
      <c r="I46" s="25" t="s">
        <v>83</v>
      </c>
      <c r="J46" s="23" t="str">
        <f>IFERROR(ROUNDUP(Contraproposta[[#This Row],[Valor Aprovado (R$)]]/Contraproposta[[#This Row],[Quantidade de USO]],2),"-")</f>
        <v>-</v>
      </c>
      <c r="K46" s="15"/>
      <c r="L46" s="16">
        <f>Contraproposta[[#This Row],[Valor - Solicitado pela Clinica]]/Contraproposta[[#This Row],[Quantidade de USO]]</f>
        <v>0</v>
      </c>
    </row>
    <row r="47" spans="1:12" x14ac:dyDescent="0.2">
      <c r="A47" s="80">
        <v>85400220</v>
      </c>
      <c r="B47" s="19" t="str">
        <f>VLOOKUP(Contraproposta[[#This Row],[Cód. Tuss]],BASE[],4,0)</f>
        <v>núcleo metálico fundido</v>
      </c>
      <c r="C47" s="30" t="str">
        <f>VLOOKUP(Contraproposta[[#This Row],[Cód. Tuss]],BASE[],6,0)</f>
        <v>DENTE</v>
      </c>
      <c r="D47" s="32" t="str">
        <f>VLOOKUP(Contraproposta[[#This Row],[Cód. Tuss]],BASE[],2,0)</f>
        <v>Prótese Dentária</v>
      </c>
      <c r="E47" s="24">
        <f>VLOOKUP(Contraproposta[[#This Row],[Cód. Tuss]],BASE[],7,0)</f>
        <v>299</v>
      </c>
      <c r="F47" s="81">
        <f>Contraproposta[[#This Row],[Quantidade de USO]]*0.3</f>
        <v>89.7</v>
      </c>
      <c r="G47" s="92">
        <v>190</v>
      </c>
      <c r="H47" s="87">
        <f>IFERROR(ROUNDUP(Contraproposta[[#This Row],[Valor Sugerido pela Clinica (R$)]]/Contraproposta[[#This Row],[Quantidade de USO]],2),"-")</f>
        <v>0.64</v>
      </c>
      <c r="I47" s="25" t="s">
        <v>83</v>
      </c>
      <c r="J47" s="26" t="str">
        <f>IFERROR(ROUNDUP(Contraproposta[[#This Row],[Valor Aprovado (R$)]]/Contraproposta[[#This Row],[Quantidade de USO]],2),"-")</f>
        <v>-</v>
      </c>
      <c r="K47" s="15"/>
      <c r="L47" s="16">
        <f>Contraproposta[[#This Row],[Valor - Solicitado pela Clinica]]/Contraproposta[[#This Row],[Quantidade de USO]]</f>
        <v>0</v>
      </c>
    </row>
    <row r="48" spans="1:12" x14ac:dyDescent="0.2">
      <c r="A48" s="80">
        <v>85400262</v>
      </c>
      <c r="B48" s="19" t="str">
        <f>VLOOKUP(Contraproposta[[#This Row],[Cód. Tuss]],BASE[],4,0)</f>
        <v>pino pre-fabricado</v>
      </c>
      <c r="C48" s="30" t="str">
        <f>VLOOKUP(Contraproposta[[#This Row],[Cód. Tuss]],BASE[],6,0)</f>
        <v>DENTE</v>
      </c>
      <c r="D48" s="32" t="str">
        <f>VLOOKUP(Contraproposta[[#This Row],[Cód. Tuss]],BASE[],2,0)</f>
        <v>Prótese Dentária</v>
      </c>
      <c r="E48" s="20">
        <f>VLOOKUP(Contraproposta[[#This Row],[Cód. Tuss]],BASE[],7,0)</f>
        <v>118</v>
      </c>
      <c r="F48" s="82">
        <f>Contraproposta[[#This Row],[Quantidade de USO]]*0.3</f>
        <v>35.4</v>
      </c>
      <c r="G48" s="92">
        <v>49.9</v>
      </c>
      <c r="H48" s="86">
        <f>IFERROR(ROUNDUP(Contraproposta[[#This Row],[Valor Sugerido pela Clinica (R$)]]/Contraproposta[[#This Row],[Quantidade de USO]],2),"-")</f>
        <v>0.43</v>
      </c>
      <c r="I48" s="25" t="s">
        <v>83</v>
      </c>
      <c r="J48" s="23" t="str">
        <f>IFERROR(ROUNDUP(Contraproposta[[#This Row],[Valor Aprovado (R$)]]/Contraproposta[[#This Row],[Quantidade de USO]],2),"-")</f>
        <v>-</v>
      </c>
      <c r="K48" s="15"/>
      <c r="L48" s="16">
        <f>Contraproposta[[#This Row],[Valor - Solicitado pela Clinica]]/Contraproposta[[#This Row],[Quantidade de USO]]</f>
        <v>0</v>
      </c>
    </row>
    <row r="49" spans="1:12" x14ac:dyDescent="0.2">
      <c r="A49" s="80">
        <v>81000421</v>
      </c>
      <c r="B49" s="19" t="str">
        <f>VLOOKUP(Contraproposta[[#This Row],[Cód. Tuss]],BASE[],4,0)</f>
        <v>rx periapical</v>
      </c>
      <c r="C49" s="30">
        <f>VLOOKUP(Contraproposta[[#This Row],[Cód. Tuss]],BASE[],6,0)</f>
        <v>0</v>
      </c>
      <c r="D49" s="32" t="str">
        <f>VLOOKUP(Contraproposta[[#This Row],[Cód. Tuss]],BASE[],2,0)</f>
        <v>Radiologia Odontológica e Imaginologia</v>
      </c>
      <c r="E49" s="24">
        <f>VLOOKUP(Contraproposta[[#This Row],[Cód. Tuss]],BASE[],7,0)</f>
        <v>14</v>
      </c>
      <c r="F49" s="81">
        <f>Contraproposta[[#This Row],[Quantidade de USO]]*0.3</f>
        <v>4.2</v>
      </c>
      <c r="G49" s="92">
        <v>9.9</v>
      </c>
      <c r="H49" s="87">
        <f>IFERROR(ROUNDUP(Contraproposta[[#This Row],[Valor Sugerido pela Clinica (R$)]]/Contraproposta[[#This Row],[Quantidade de USO]],2),"-")</f>
        <v>0.71</v>
      </c>
      <c r="I49" s="25" t="s">
        <v>83</v>
      </c>
      <c r="J49" s="26" t="str">
        <f>IFERROR(ROUNDUP(Contraproposta[[#This Row],[Valor Aprovado (R$)]]/Contraproposta[[#This Row],[Quantidade de USO]],2),"-")</f>
        <v>-</v>
      </c>
      <c r="K49" s="15"/>
      <c r="L49" s="16">
        <f>Contraproposta[[#This Row],[Valor - Solicitado pela Clinica]]/Contraproposta[[#This Row],[Quantidade de USO]]</f>
        <v>0</v>
      </c>
    </row>
    <row r="50" spans="1:12" ht="16" thickBot="1" x14ac:dyDescent="0.25">
      <c r="A50" s="80">
        <v>81000375</v>
      </c>
      <c r="B50" s="19" t="str">
        <f>VLOOKUP(Contraproposta[[#This Row],[Cód. Tuss]],BASE[],4,0)</f>
        <v>rx interproximal - bite-wing</v>
      </c>
      <c r="C50" s="30">
        <f>VLOOKUP(Contraproposta[[#This Row],[Cód. Tuss]],BASE[],6,0)</f>
        <v>0</v>
      </c>
      <c r="D50" s="32" t="str">
        <f>VLOOKUP(Contraproposta[[#This Row],[Cód. Tuss]],BASE[],2,0)</f>
        <v>Radiologia Odontológica e Imaginologia</v>
      </c>
      <c r="E50" s="20">
        <f>VLOOKUP(Contraproposta[[#This Row],[Cód. Tuss]],BASE[],7,0)</f>
        <v>14</v>
      </c>
      <c r="F50" s="82">
        <f>Contraproposta[[#This Row],[Quantidade de USO]]*0.3</f>
        <v>4.2</v>
      </c>
      <c r="G50" s="93">
        <v>9.9</v>
      </c>
      <c r="H50" s="88">
        <f>IFERROR(ROUNDUP(Contraproposta[[#This Row],[Valor Sugerido pela Clinica (R$)]]/Contraproposta[[#This Row],[Quantidade de USO]],2),"-")</f>
        <v>0.71</v>
      </c>
      <c r="I50" s="25" t="s">
        <v>83</v>
      </c>
      <c r="J50" s="23" t="str">
        <f>IFERROR(ROUNDUP(Contraproposta[[#This Row],[Valor Aprovado (R$)]]/Contraproposta[[#This Row],[Quantidade de USO]],2),"-")</f>
        <v>-</v>
      </c>
      <c r="K50" s="15"/>
      <c r="L50" s="16">
        <f>Contraproposta[[#This Row],[Valor - Solicitado pela Clinica]]/Contraproposta[[#This Row],[Quantidade de USO]]</f>
        <v>0</v>
      </c>
    </row>
    <row r="51" spans="1:12" x14ac:dyDescent="0.2">
      <c r="K51" s="1"/>
    </row>
    <row r="52" spans="1:12" ht="99.75" customHeight="1" x14ac:dyDescent="0.2">
      <c r="A52" s="96" t="s">
        <v>4</v>
      </c>
      <c r="B52" s="96"/>
      <c r="C52" s="96"/>
      <c r="D52" s="96"/>
      <c r="E52" s="96"/>
      <c r="F52" s="96"/>
      <c r="G52" s="96"/>
      <c r="H52" s="96"/>
      <c r="I52" s="96"/>
      <c r="J52" s="96"/>
      <c r="K52" s="1"/>
    </row>
    <row r="53" spans="1:12" ht="15" customHeight="1" x14ac:dyDescent="0.2">
      <c r="K53" s="1"/>
    </row>
    <row r="54" spans="1:12" x14ac:dyDescent="0.2">
      <c r="K54" s="1"/>
    </row>
    <row r="55" spans="1:12" x14ac:dyDescent="0.2">
      <c r="K55" s="1"/>
    </row>
    <row r="56" spans="1:12" x14ac:dyDescent="0.2">
      <c r="K56" s="1"/>
    </row>
    <row r="57" spans="1:12" x14ac:dyDescent="0.2">
      <c r="K57" s="1"/>
    </row>
    <row r="58" spans="1:12" x14ac:dyDescent="0.2">
      <c r="K58" s="1"/>
    </row>
    <row r="59" spans="1:12" x14ac:dyDescent="0.2">
      <c r="K59" s="1"/>
    </row>
    <row r="60" spans="1:12" x14ac:dyDescent="0.2">
      <c r="K60" s="1"/>
    </row>
    <row r="61" spans="1:12" x14ac:dyDescent="0.2">
      <c r="K61" s="1"/>
    </row>
    <row r="62" spans="1:12" x14ac:dyDescent="0.2">
      <c r="K62" s="1"/>
    </row>
    <row r="63" spans="1:12" x14ac:dyDescent="0.2">
      <c r="K63" s="1"/>
    </row>
    <row r="64" spans="1:12" x14ac:dyDescent="0.2">
      <c r="K64" s="1"/>
    </row>
    <row r="65" spans="11:11" x14ac:dyDescent="0.2">
      <c r="K65" s="1"/>
    </row>
    <row r="66" spans="11:11" x14ac:dyDescent="0.2">
      <c r="K66" s="1"/>
    </row>
    <row r="67" spans="11:11" x14ac:dyDescent="0.2">
      <c r="K67" s="1"/>
    </row>
    <row r="68" spans="11:11" x14ac:dyDescent="0.2">
      <c r="K68" s="1"/>
    </row>
    <row r="69" spans="11:11" x14ac:dyDescent="0.2">
      <c r="K69" s="1"/>
    </row>
    <row r="70" spans="11:11" x14ac:dyDescent="0.2">
      <c r="K70" s="1"/>
    </row>
    <row r="71" spans="11:11" x14ac:dyDescent="0.2">
      <c r="K71" s="1"/>
    </row>
    <row r="72" spans="11:11" x14ac:dyDescent="0.2">
      <c r="K72" s="1"/>
    </row>
    <row r="73" spans="11:11" x14ac:dyDescent="0.2">
      <c r="K73" s="1"/>
    </row>
    <row r="74" spans="11:11" x14ac:dyDescent="0.2">
      <c r="K74" s="1"/>
    </row>
    <row r="75" spans="11:11" x14ac:dyDescent="0.2">
      <c r="K75" s="1"/>
    </row>
    <row r="76" spans="11:11" x14ac:dyDescent="0.2">
      <c r="K76" s="1"/>
    </row>
    <row r="77" spans="11:11" x14ac:dyDescent="0.2">
      <c r="K77" s="1"/>
    </row>
    <row r="78" spans="11:11" x14ac:dyDescent="0.2">
      <c r="K78" s="1"/>
    </row>
    <row r="79" spans="11:11" x14ac:dyDescent="0.2">
      <c r="K79" s="1"/>
    </row>
    <row r="80" spans="11:11" x14ac:dyDescent="0.2">
      <c r="K80" s="1"/>
    </row>
    <row r="81" spans="11:11" x14ac:dyDescent="0.2">
      <c r="K81" s="1"/>
    </row>
    <row r="82" spans="11:11" x14ac:dyDescent="0.2">
      <c r="K82" s="1"/>
    </row>
    <row r="83" spans="11:11" x14ac:dyDescent="0.2">
      <c r="K83" s="1"/>
    </row>
    <row r="84" spans="11:11" x14ac:dyDescent="0.2">
      <c r="K84" s="1"/>
    </row>
    <row r="85" spans="11:11" x14ac:dyDescent="0.2">
      <c r="K85" s="1"/>
    </row>
    <row r="86" spans="11:11" x14ac:dyDescent="0.2">
      <c r="K86" s="1"/>
    </row>
    <row r="87" spans="11:11" x14ac:dyDescent="0.2">
      <c r="K87" s="1"/>
    </row>
    <row r="88" spans="11:11" x14ac:dyDescent="0.2">
      <c r="K88" s="1"/>
    </row>
    <row r="89" spans="11:11" x14ac:dyDescent="0.2">
      <c r="K89" s="1"/>
    </row>
    <row r="90" spans="11:11" x14ac:dyDescent="0.2">
      <c r="K90" s="1"/>
    </row>
    <row r="91" spans="11:11" x14ac:dyDescent="0.2">
      <c r="K91" s="1"/>
    </row>
    <row r="92" spans="11:11" x14ac:dyDescent="0.2">
      <c r="K92" s="1"/>
    </row>
    <row r="93" spans="11:11" x14ac:dyDescent="0.2">
      <c r="K93" s="1"/>
    </row>
    <row r="94" spans="11:11" x14ac:dyDescent="0.2">
      <c r="K94" s="1"/>
    </row>
    <row r="95" spans="11:11" x14ac:dyDescent="0.2">
      <c r="K95" s="1"/>
    </row>
    <row r="96" spans="11:11" x14ac:dyDescent="0.2">
      <c r="K96" s="1"/>
    </row>
    <row r="97" spans="11:11" x14ac:dyDescent="0.2">
      <c r="K97" s="1"/>
    </row>
    <row r="98" spans="11:11" x14ac:dyDescent="0.2">
      <c r="K98" s="1"/>
    </row>
    <row r="99" spans="11:11" x14ac:dyDescent="0.2">
      <c r="K99" s="1"/>
    </row>
    <row r="100" spans="11:11" x14ac:dyDescent="0.2">
      <c r="K100" s="1"/>
    </row>
    <row r="101" spans="11:11" x14ac:dyDescent="0.2">
      <c r="K101" s="1"/>
    </row>
    <row r="102" spans="11:11" x14ac:dyDescent="0.2">
      <c r="K102" s="1"/>
    </row>
    <row r="103" spans="11:11" x14ac:dyDescent="0.2">
      <c r="K103" s="1"/>
    </row>
    <row r="104" spans="11:11" x14ac:dyDescent="0.2">
      <c r="K104" s="1"/>
    </row>
    <row r="105" spans="11:11" x14ac:dyDescent="0.2">
      <c r="K105" s="1"/>
    </row>
    <row r="106" spans="11:11" x14ac:dyDescent="0.2">
      <c r="K106" s="1"/>
    </row>
    <row r="107" spans="11:11" x14ac:dyDescent="0.2">
      <c r="K107" s="1"/>
    </row>
    <row r="108" spans="11:11" x14ac:dyDescent="0.2">
      <c r="K108" s="1"/>
    </row>
    <row r="109" spans="11:11" x14ac:dyDescent="0.2">
      <c r="K109" s="1"/>
    </row>
    <row r="110" spans="11:11" x14ac:dyDescent="0.2">
      <c r="K110" s="1"/>
    </row>
    <row r="111" spans="11:11" x14ac:dyDescent="0.2">
      <c r="K111" s="1"/>
    </row>
    <row r="112" spans="11:11" x14ac:dyDescent="0.2">
      <c r="K112" s="1"/>
    </row>
    <row r="113" spans="11:11" x14ac:dyDescent="0.2">
      <c r="K113" s="1"/>
    </row>
    <row r="114" spans="11:11" x14ac:dyDescent="0.2">
      <c r="K114" s="1"/>
    </row>
    <row r="115" spans="11:11" x14ac:dyDescent="0.2">
      <c r="K115" s="1"/>
    </row>
    <row r="116" spans="11:11" x14ac:dyDescent="0.2">
      <c r="K116" s="1"/>
    </row>
    <row r="117" spans="11:11" x14ac:dyDescent="0.2">
      <c r="K117" s="1"/>
    </row>
    <row r="118" spans="11:11" x14ac:dyDescent="0.2">
      <c r="K118" s="1"/>
    </row>
    <row r="119" spans="11:11" x14ac:dyDescent="0.2">
      <c r="K119" s="1"/>
    </row>
    <row r="120" spans="11:11" x14ac:dyDescent="0.2">
      <c r="K120" s="1"/>
    </row>
    <row r="121" spans="11:11" x14ac:dyDescent="0.2">
      <c r="K121" s="1"/>
    </row>
    <row r="122" spans="11:11" x14ac:dyDescent="0.2">
      <c r="K122" s="1"/>
    </row>
    <row r="123" spans="11:11" x14ac:dyDescent="0.2">
      <c r="K123" s="1"/>
    </row>
    <row r="124" spans="11:11" x14ac:dyDescent="0.2">
      <c r="K124" s="1"/>
    </row>
    <row r="125" spans="11:11" x14ac:dyDescent="0.2">
      <c r="K125" s="1"/>
    </row>
    <row r="126" spans="11:11" x14ac:dyDescent="0.2">
      <c r="K126" s="1"/>
    </row>
    <row r="127" spans="11:11" x14ac:dyDescent="0.2">
      <c r="K127" s="1"/>
    </row>
    <row r="128" spans="11:11" x14ac:dyDescent="0.2">
      <c r="K128" s="6"/>
    </row>
    <row r="134" ht="15" customHeight="1" x14ac:dyDescent="0.2"/>
  </sheetData>
  <mergeCells count="4">
    <mergeCell ref="A1:J3"/>
    <mergeCell ref="A52:J52"/>
    <mergeCell ref="A5:J5"/>
    <mergeCell ref="A6:J6"/>
  </mergeCells>
  <phoneticPr fontId="9" type="noConversion"/>
  <pageMargins left="0.511811024" right="0.511811024" top="0.78740157499999996" bottom="0.78740157499999996" header="0.31496062000000002" footer="0.31496062000000002"/>
  <pageSetup paperSize="9" scale="6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4FF19-0CD5-4728-A5F6-B31E57550C2F}">
  <dimension ref="A1:G210"/>
  <sheetViews>
    <sheetView topLeftCell="B1" workbookViewId="0">
      <selection activeCell="B8" sqref="B8"/>
    </sheetView>
  </sheetViews>
  <sheetFormatPr baseColWidth="10" defaultColWidth="8.83203125" defaultRowHeight="15" x14ac:dyDescent="0.2"/>
  <cols>
    <col min="1" max="1" width="9" hidden="1" customWidth="1"/>
    <col min="2" max="2" width="35.5" bestFit="1" customWidth="1"/>
    <col min="3" max="3" width="8.1640625" customWidth="1"/>
    <col min="4" max="4" width="82.33203125" bestFit="1" customWidth="1"/>
    <col min="5" max="5" width="97.83203125" bestFit="1" customWidth="1"/>
    <col min="6" max="6" width="14" customWidth="1"/>
    <col min="7" max="7" width="7.5" customWidth="1"/>
  </cols>
  <sheetData>
    <row r="1" spans="1:7" ht="16" thickBot="1" x14ac:dyDescent="0.25">
      <c r="A1" s="34" t="s">
        <v>97</v>
      </c>
      <c r="B1" s="35" t="s">
        <v>5</v>
      </c>
      <c r="C1" s="35" t="s">
        <v>6</v>
      </c>
      <c r="D1" s="35" t="s">
        <v>7</v>
      </c>
      <c r="E1" s="36" t="s">
        <v>8</v>
      </c>
      <c r="F1" s="37" t="s">
        <v>9</v>
      </c>
      <c r="G1" s="38" t="s">
        <v>10</v>
      </c>
    </row>
    <row r="2" spans="1:7" ht="16" thickBot="1" x14ac:dyDescent="0.25">
      <c r="A2" s="34">
        <f>C2</f>
        <v>81000049</v>
      </c>
      <c r="B2" s="39" t="s">
        <v>88</v>
      </c>
      <c r="C2" s="40">
        <v>81000049</v>
      </c>
      <c r="D2" s="41" t="s">
        <v>100</v>
      </c>
      <c r="E2" s="42" t="s">
        <v>11</v>
      </c>
      <c r="F2" s="43" t="s">
        <v>89</v>
      </c>
      <c r="G2" s="44">
        <v>34</v>
      </c>
    </row>
    <row r="3" spans="1:7" ht="16" thickBot="1" x14ac:dyDescent="0.25">
      <c r="A3" s="34">
        <f t="shared" ref="A3:A66" si="0">C3</f>
        <v>81000057</v>
      </c>
      <c r="B3" s="45" t="s">
        <v>88</v>
      </c>
      <c r="C3" s="46">
        <v>81000057</v>
      </c>
      <c r="D3" s="41" t="s">
        <v>101</v>
      </c>
      <c r="E3" s="47" t="s">
        <v>11</v>
      </c>
      <c r="F3" s="43" t="s">
        <v>89</v>
      </c>
      <c r="G3" s="44">
        <v>34</v>
      </c>
    </row>
    <row r="4" spans="1:7" ht="16" thickBot="1" x14ac:dyDescent="0.25">
      <c r="A4" s="34">
        <f t="shared" si="0"/>
        <v>85100048</v>
      </c>
      <c r="B4" s="45" t="s">
        <v>88</v>
      </c>
      <c r="C4" s="48">
        <v>85100048</v>
      </c>
      <c r="D4" s="41" t="s">
        <v>102</v>
      </c>
      <c r="E4" s="47" t="s">
        <v>12</v>
      </c>
      <c r="F4" s="43" t="s">
        <v>90</v>
      </c>
      <c r="G4" s="44">
        <v>8</v>
      </c>
    </row>
    <row r="5" spans="1:7" ht="16" thickBot="1" x14ac:dyDescent="0.25">
      <c r="A5" s="34">
        <f t="shared" si="0"/>
        <v>82000468</v>
      </c>
      <c r="B5" s="45" t="s">
        <v>88</v>
      </c>
      <c r="C5" s="46">
        <v>82000468</v>
      </c>
      <c r="D5" s="41" t="s">
        <v>103</v>
      </c>
      <c r="E5" s="47" t="s">
        <v>13</v>
      </c>
      <c r="F5" s="43" t="s">
        <v>90</v>
      </c>
      <c r="G5" s="44">
        <v>8</v>
      </c>
    </row>
    <row r="6" spans="1:7" ht="16" thickBot="1" x14ac:dyDescent="0.25">
      <c r="A6" s="34">
        <f t="shared" si="0"/>
        <v>82000484</v>
      </c>
      <c r="B6" s="45" t="s">
        <v>88</v>
      </c>
      <c r="C6" s="46">
        <v>82000484</v>
      </c>
      <c r="D6" s="41" t="s">
        <v>104</v>
      </c>
      <c r="E6" s="47" t="s">
        <v>13</v>
      </c>
      <c r="F6" s="43" t="s">
        <v>90</v>
      </c>
      <c r="G6" s="44">
        <v>8</v>
      </c>
    </row>
    <row r="7" spans="1:7" ht="16" thickBot="1" x14ac:dyDescent="0.25">
      <c r="A7" s="34">
        <f t="shared" si="0"/>
        <v>85100056</v>
      </c>
      <c r="B7" s="45" t="s">
        <v>88</v>
      </c>
      <c r="C7" s="46">
        <v>85100056</v>
      </c>
      <c r="D7" s="41" t="s">
        <v>105</v>
      </c>
      <c r="E7" s="47" t="s">
        <v>14</v>
      </c>
      <c r="F7" s="43" t="s">
        <v>90</v>
      </c>
      <c r="G7" s="44">
        <v>8</v>
      </c>
    </row>
    <row r="8" spans="1:7" ht="16" thickBot="1" x14ac:dyDescent="0.25">
      <c r="A8" s="34">
        <f t="shared" si="0"/>
        <v>85300020</v>
      </c>
      <c r="B8" s="45" t="s">
        <v>88</v>
      </c>
      <c r="C8" s="46">
        <v>85300020</v>
      </c>
      <c r="D8" s="41" t="s">
        <v>106</v>
      </c>
      <c r="E8" s="47" t="s">
        <v>15</v>
      </c>
      <c r="F8" s="43" t="s">
        <v>90</v>
      </c>
      <c r="G8" s="44">
        <v>8</v>
      </c>
    </row>
    <row r="9" spans="1:7" ht="16" thickBot="1" x14ac:dyDescent="0.25">
      <c r="A9" s="34">
        <f t="shared" si="0"/>
        <v>85000787</v>
      </c>
      <c r="B9" s="45" t="s">
        <v>88</v>
      </c>
      <c r="C9" s="46">
        <v>85000787</v>
      </c>
      <c r="D9" s="41" t="s">
        <v>107</v>
      </c>
      <c r="E9" s="47" t="s">
        <v>12</v>
      </c>
      <c r="F9" s="43" t="s">
        <v>90</v>
      </c>
      <c r="G9" s="44">
        <v>8</v>
      </c>
    </row>
    <row r="10" spans="1:7" ht="16" thickBot="1" x14ac:dyDescent="0.25">
      <c r="A10" s="34">
        <f t="shared" si="0"/>
        <v>82001022</v>
      </c>
      <c r="B10" s="45" t="s">
        <v>88</v>
      </c>
      <c r="C10" s="46">
        <v>82001022</v>
      </c>
      <c r="D10" s="41" t="s">
        <v>108</v>
      </c>
      <c r="E10" s="47" t="s">
        <v>13</v>
      </c>
      <c r="F10" s="43" t="s">
        <v>90</v>
      </c>
      <c r="G10" s="44">
        <v>8</v>
      </c>
    </row>
    <row r="11" spans="1:7" ht="16" thickBot="1" x14ac:dyDescent="0.25">
      <c r="A11" s="34">
        <f t="shared" si="0"/>
        <v>82001030</v>
      </c>
      <c r="B11" s="45" t="s">
        <v>88</v>
      </c>
      <c r="C11" s="46">
        <v>82001030</v>
      </c>
      <c r="D11" s="41" t="s">
        <v>109</v>
      </c>
      <c r="E11" s="47" t="s">
        <v>13</v>
      </c>
      <c r="F11" s="43" t="s">
        <v>90</v>
      </c>
      <c r="G11" s="44">
        <v>8</v>
      </c>
    </row>
    <row r="12" spans="1:7" ht="16" thickBot="1" x14ac:dyDescent="0.25">
      <c r="A12" s="34">
        <f t="shared" si="0"/>
        <v>85400467</v>
      </c>
      <c r="B12" s="45" t="s">
        <v>88</v>
      </c>
      <c r="C12" s="46">
        <v>85400467</v>
      </c>
      <c r="D12" s="41" t="s">
        <v>110</v>
      </c>
      <c r="E12" s="47" t="s">
        <v>12</v>
      </c>
      <c r="F12" s="43" t="s">
        <v>90</v>
      </c>
      <c r="G12" s="44">
        <v>8</v>
      </c>
    </row>
    <row r="13" spans="1:7" ht="16" thickBot="1" x14ac:dyDescent="0.25">
      <c r="A13" s="34">
        <f t="shared" si="0"/>
        <v>82001197</v>
      </c>
      <c r="B13" s="45" t="s">
        <v>88</v>
      </c>
      <c r="C13" s="46">
        <v>82001197</v>
      </c>
      <c r="D13" s="41" t="s">
        <v>111</v>
      </c>
      <c r="E13" s="47" t="s">
        <v>12</v>
      </c>
      <c r="F13" s="43" t="s">
        <v>90</v>
      </c>
      <c r="G13" s="44">
        <v>8</v>
      </c>
    </row>
    <row r="14" spans="1:7" ht="16" thickBot="1" x14ac:dyDescent="0.25">
      <c r="A14" s="34">
        <f t="shared" si="0"/>
        <v>82001251</v>
      </c>
      <c r="B14" s="45" t="s">
        <v>88</v>
      </c>
      <c r="C14" s="46">
        <v>82001251</v>
      </c>
      <c r="D14" s="41" t="s">
        <v>112</v>
      </c>
      <c r="E14" s="47" t="s">
        <v>16</v>
      </c>
      <c r="F14" s="43" t="s">
        <v>90</v>
      </c>
      <c r="G14" s="44">
        <v>8</v>
      </c>
    </row>
    <row r="15" spans="1:7" ht="16" thickBot="1" x14ac:dyDescent="0.25">
      <c r="A15" s="34">
        <f t="shared" si="0"/>
        <v>85300063</v>
      </c>
      <c r="B15" s="45" t="s">
        <v>88</v>
      </c>
      <c r="C15" s="46">
        <v>85300063</v>
      </c>
      <c r="D15" s="41" t="s">
        <v>113</v>
      </c>
      <c r="E15" s="47" t="s">
        <v>12</v>
      </c>
      <c r="F15" s="43" t="s">
        <v>90</v>
      </c>
      <c r="G15" s="44">
        <v>8</v>
      </c>
    </row>
    <row r="16" spans="1:7" ht="16" thickBot="1" x14ac:dyDescent="0.25">
      <c r="A16" s="34">
        <f t="shared" si="0"/>
        <v>82001650</v>
      </c>
      <c r="B16" s="45" t="s">
        <v>88</v>
      </c>
      <c r="C16" s="46">
        <v>82001650</v>
      </c>
      <c r="D16" s="41" t="s">
        <v>114</v>
      </c>
      <c r="E16" s="47" t="s">
        <v>13</v>
      </c>
      <c r="F16" s="43" t="s">
        <v>90</v>
      </c>
      <c r="G16" s="44">
        <v>8</v>
      </c>
    </row>
    <row r="17" spans="1:7" ht="16" thickBot="1" x14ac:dyDescent="0.25">
      <c r="A17" s="34">
        <f t="shared" si="0"/>
        <v>85300080</v>
      </c>
      <c r="B17" s="45" t="s">
        <v>88</v>
      </c>
      <c r="C17" s="46">
        <v>85300080</v>
      </c>
      <c r="D17" s="41" t="s">
        <v>115</v>
      </c>
      <c r="E17" s="47" t="s">
        <v>12</v>
      </c>
      <c r="F17" s="43" t="s">
        <v>90</v>
      </c>
      <c r="G17" s="44">
        <v>8</v>
      </c>
    </row>
    <row r="18" spans="1:7" ht="16" thickBot="1" x14ac:dyDescent="0.25">
      <c r="A18" s="34">
        <f t="shared" si="0"/>
        <v>85200034</v>
      </c>
      <c r="B18" s="49" t="s">
        <v>88</v>
      </c>
      <c r="C18" s="50">
        <v>85200034</v>
      </c>
      <c r="D18" s="41" t="s">
        <v>116</v>
      </c>
      <c r="E18" s="51" t="s">
        <v>14</v>
      </c>
      <c r="F18" s="43" t="s">
        <v>90</v>
      </c>
      <c r="G18" s="44">
        <v>8</v>
      </c>
    </row>
    <row r="19" spans="1:7" ht="16" thickBot="1" x14ac:dyDescent="0.25">
      <c r="A19" s="34">
        <f t="shared" si="0"/>
        <v>81000030</v>
      </c>
      <c r="B19" s="52" t="s">
        <v>17</v>
      </c>
      <c r="C19" s="40">
        <v>81000030</v>
      </c>
      <c r="D19" s="41" t="s">
        <v>117</v>
      </c>
      <c r="E19" s="42" t="s">
        <v>11</v>
      </c>
      <c r="F19" s="43" t="s">
        <v>89</v>
      </c>
      <c r="G19" s="44">
        <v>34</v>
      </c>
    </row>
    <row r="20" spans="1:7" ht="16" thickBot="1" x14ac:dyDescent="0.25">
      <c r="A20" s="34">
        <f t="shared" si="0"/>
        <v>81000111</v>
      </c>
      <c r="B20" s="53" t="s">
        <v>17</v>
      </c>
      <c r="C20" s="46">
        <v>81000111</v>
      </c>
      <c r="D20" s="41" t="s">
        <v>118</v>
      </c>
      <c r="E20" s="47" t="s">
        <v>18</v>
      </c>
      <c r="F20" s="43" t="s">
        <v>89</v>
      </c>
      <c r="G20" s="44">
        <v>222</v>
      </c>
    </row>
    <row r="21" spans="1:7" ht="16" thickBot="1" x14ac:dyDescent="0.25">
      <c r="A21" s="34">
        <f t="shared" si="0"/>
        <v>81000138</v>
      </c>
      <c r="B21" s="53" t="s">
        <v>17</v>
      </c>
      <c r="C21" s="46">
        <v>81000138</v>
      </c>
      <c r="D21" s="41" t="s">
        <v>119</v>
      </c>
      <c r="E21" s="47" t="s">
        <v>18</v>
      </c>
      <c r="F21" s="43" t="s">
        <v>89</v>
      </c>
      <c r="G21" s="44">
        <v>222</v>
      </c>
    </row>
    <row r="22" spans="1:7" ht="16" thickBot="1" x14ac:dyDescent="0.25">
      <c r="A22" s="34">
        <f t="shared" si="0"/>
        <v>81000154</v>
      </c>
      <c r="B22" s="53" t="s">
        <v>17</v>
      </c>
      <c r="C22" s="46">
        <v>81000154</v>
      </c>
      <c r="D22" s="41" t="s">
        <v>120</v>
      </c>
      <c r="E22" s="47" t="s">
        <v>18</v>
      </c>
      <c r="F22" s="43" t="s">
        <v>89</v>
      </c>
      <c r="G22" s="44">
        <v>222</v>
      </c>
    </row>
    <row r="23" spans="1:7" ht="16" thickBot="1" x14ac:dyDescent="0.25">
      <c r="A23" s="34">
        <f t="shared" si="0"/>
        <v>81000170</v>
      </c>
      <c r="B23" s="54" t="s">
        <v>17</v>
      </c>
      <c r="C23" s="50">
        <v>81000170</v>
      </c>
      <c r="D23" s="41" t="s">
        <v>121</v>
      </c>
      <c r="E23" s="51" t="s">
        <v>18</v>
      </c>
      <c r="F23" s="43" t="s">
        <v>89</v>
      </c>
      <c r="G23" s="44">
        <v>222</v>
      </c>
    </row>
    <row r="24" spans="1:7" ht="16" thickBot="1" x14ac:dyDescent="0.25">
      <c r="A24" s="34">
        <f t="shared" si="0"/>
        <v>84000090</v>
      </c>
      <c r="B24" s="55" t="s">
        <v>19</v>
      </c>
      <c r="C24" s="56">
        <v>84000090</v>
      </c>
      <c r="D24" s="41" t="s">
        <v>122</v>
      </c>
      <c r="E24" s="57" t="s">
        <v>11</v>
      </c>
      <c r="F24" s="43" t="s">
        <v>89</v>
      </c>
      <c r="G24" s="44">
        <v>72</v>
      </c>
    </row>
    <row r="25" spans="1:7" ht="16" thickBot="1" x14ac:dyDescent="0.25">
      <c r="A25" s="34">
        <f t="shared" si="0"/>
        <v>84000139</v>
      </c>
      <c r="B25" s="55" t="s">
        <v>19</v>
      </c>
      <c r="C25" s="56">
        <v>84000139</v>
      </c>
      <c r="D25" s="41" t="s">
        <v>20</v>
      </c>
      <c r="E25" s="57" t="s">
        <v>13</v>
      </c>
      <c r="F25" s="43" t="s">
        <v>89</v>
      </c>
      <c r="G25" s="44">
        <v>34</v>
      </c>
    </row>
    <row r="26" spans="1:7" ht="16" thickBot="1" x14ac:dyDescent="0.25">
      <c r="A26" s="34">
        <f t="shared" si="0"/>
        <v>84000163</v>
      </c>
      <c r="B26" s="55" t="s">
        <v>19</v>
      </c>
      <c r="C26" s="56">
        <v>84000163</v>
      </c>
      <c r="D26" s="41" t="s">
        <v>21</v>
      </c>
      <c r="E26" s="57" t="s">
        <v>13</v>
      </c>
      <c r="F26" s="43" t="s">
        <v>89</v>
      </c>
      <c r="G26" s="44">
        <v>21</v>
      </c>
    </row>
    <row r="27" spans="1:7" ht="16" thickBot="1" x14ac:dyDescent="0.25">
      <c r="A27" s="34">
        <f t="shared" si="0"/>
        <v>84000198</v>
      </c>
      <c r="B27" s="45" t="s">
        <v>19</v>
      </c>
      <c r="C27" s="46">
        <v>84000198</v>
      </c>
      <c r="D27" s="41" t="s">
        <v>123</v>
      </c>
      <c r="E27" s="47" t="s">
        <v>11</v>
      </c>
      <c r="F27" s="43" t="s">
        <v>89</v>
      </c>
      <c r="G27" s="44">
        <v>140</v>
      </c>
    </row>
    <row r="28" spans="1:7" ht="16" thickBot="1" x14ac:dyDescent="0.25">
      <c r="A28" s="34">
        <f t="shared" si="0"/>
        <v>84000244</v>
      </c>
      <c r="B28" s="45" t="s">
        <v>19</v>
      </c>
      <c r="C28" s="46">
        <v>84000244</v>
      </c>
      <c r="D28" s="41" t="s">
        <v>124</v>
      </c>
      <c r="E28" s="47" t="s">
        <v>18</v>
      </c>
      <c r="F28" s="43" t="s">
        <v>89</v>
      </c>
      <c r="G28" s="44">
        <v>44</v>
      </c>
    </row>
    <row r="29" spans="1:7" ht="16" thickBot="1" x14ac:dyDescent="0.25">
      <c r="A29" s="34">
        <f t="shared" si="0"/>
        <v>84000252</v>
      </c>
      <c r="B29" s="58" t="s">
        <v>19</v>
      </c>
      <c r="C29" s="59">
        <v>84000252</v>
      </c>
      <c r="D29" s="41" t="s">
        <v>125</v>
      </c>
      <c r="E29" s="60" t="s">
        <v>18</v>
      </c>
      <c r="F29" s="43" t="s">
        <v>89</v>
      </c>
      <c r="G29" s="44">
        <v>44</v>
      </c>
    </row>
    <row r="30" spans="1:7" ht="16" thickBot="1" x14ac:dyDescent="0.25">
      <c r="A30" s="34">
        <f t="shared" si="0"/>
        <v>81000278</v>
      </c>
      <c r="B30" s="52" t="s">
        <v>91</v>
      </c>
      <c r="C30" s="40">
        <v>81000278</v>
      </c>
      <c r="D30" s="61" t="s">
        <v>126</v>
      </c>
      <c r="E30" s="42" t="s">
        <v>22</v>
      </c>
      <c r="F30" s="43" t="s">
        <v>89</v>
      </c>
      <c r="G30" s="44">
        <v>22</v>
      </c>
    </row>
    <row r="31" spans="1:7" ht="16" thickBot="1" x14ac:dyDescent="0.25">
      <c r="A31" s="34">
        <f t="shared" si="0"/>
        <v>81000294</v>
      </c>
      <c r="B31" s="53" t="s">
        <v>91</v>
      </c>
      <c r="C31" s="46">
        <v>81000294</v>
      </c>
      <c r="D31" s="41" t="s">
        <v>127</v>
      </c>
      <c r="E31" s="47" t="s">
        <v>22</v>
      </c>
      <c r="F31" s="43" t="s">
        <v>89</v>
      </c>
      <c r="G31" s="44">
        <v>222</v>
      </c>
    </row>
    <row r="32" spans="1:7" ht="16" thickBot="1" x14ac:dyDescent="0.25">
      <c r="A32" s="34">
        <f t="shared" si="0"/>
        <v>81000308</v>
      </c>
      <c r="B32" s="53" t="s">
        <v>91</v>
      </c>
      <c r="C32" s="46">
        <v>81000308</v>
      </c>
      <c r="D32" s="61" t="s">
        <v>128</v>
      </c>
      <c r="E32" s="47" t="s">
        <v>23</v>
      </c>
      <c r="F32" s="43" t="s">
        <v>89</v>
      </c>
      <c r="G32" s="44">
        <v>44</v>
      </c>
    </row>
    <row r="33" spans="1:7" ht="16" thickBot="1" x14ac:dyDescent="0.25">
      <c r="A33" s="34">
        <f t="shared" si="0"/>
        <v>81000383</v>
      </c>
      <c r="B33" s="53" t="s">
        <v>91</v>
      </c>
      <c r="C33" s="46">
        <v>81000383</v>
      </c>
      <c r="D33" s="41" t="s">
        <v>129</v>
      </c>
      <c r="E33" s="47" t="s">
        <v>22</v>
      </c>
      <c r="F33" s="43" t="s">
        <v>92</v>
      </c>
      <c r="G33" s="44">
        <v>29</v>
      </c>
    </row>
    <row r="34" spans="1:7" ht="16" thickBot="1" x14ac:dyDescent="0.25">
      <c r="A34" s="34">
        <f t="shared" si="0"/>
        <v>81000405</v>
      </c>
      <c r="B34" s="53" t="s">
        <v>91</v>
      </c>
      <c r="C34" s="46">
        <v>81000405</v>
      </c>
      <c r="D34" s="41" t="s">
        <v>130</v>
      </c>
      <c r="E34" s="47" t="s">
        <v>22</v>
      </c>
      <c r="F34" s="43" t="s">
        <v>89</v>
      </c>
      <c r="G34" s="44">
        <v>78</v>
      </c>
    </row>
    <row r="35" spans="1:7" ht="16" thickBot="1" x14ac:dyDescent="0.25">
      <c r="A35" s="34">
        <f t="shared" si="0"/>
        <v>81000413</v>
      </c>
      <c r="B35" s="53" t="s">
        <v>91</v>
      </c>
      <c r="C35" s="46">
        <v>81000413</v>
      </c>
      <c r="D35" s="61" t="s">
        <v>131</v>
      </c>
      <c r="E35" s="47" t="s">
        <v>22</v>
      </c>
      <c r="F35" s="43" t="s">
        <v>89</v>
      </c>
      <c r="G35" s="44">
        <v>96</v>
      </c>
    </row>
    <row r="36" spans="1:7" ht="16" thickBot="1" x14ac:dyDescent="0.25">
      <c r="A36" s="34">
        <f t="shared" si="0"/>
        <v>81000324</v>
      </c>
      <c r="B36" s="53" t="s">
        <v>91</v>
      </c>
      <c r="C36" s="46">
        <v>81000324</v>
      </c>
      <c r="D36" s="61" t="s">
        <v>132</v>
      </c>
      <c r="E36" s="47" t="s">
        <v>22</v>
      </c>
      <c r="F36" s="43" t="s">
        <v>89</v>
      </c>
      <c r="G36" s="44">
        <v>86</v>
      </c>
    </row>
    <row r="37" spans="1:7" ht="16" thickBot="1" x14ac:dyDescent="0.25">
      <c r="A37" s="34">
        <f t="shared" si="0"/>
        <v>81000340</v>
      </c>
      <c r="B37" s="53" t="s">
        <v>91</v>
      </c>
      <c r="C37" s="46">
        <v>81000340</v>
      </c>
      <c r="D37" s="61" t="s">
        <v>133</v>
      </c>
      <c r="E37" s="47" t="s">
        <v>22</v>
      </c>
      <c r="F37" s="43" t="s">
        <v>89</v>
      </c>
      <c r="G37" s="44">
        <v>193</v>
      </c>
    </row>
    <row r="38" spans="1:7" ht="16" thickBot="1" x14ac:dyDescent="0.25">
      <c r="A38" s="34">
        <f t="shared" si="0"/>
        <v>81000375</v>
      </c>
      <c r="B38" s="53" t="s">
        <v>91</v>
      </c>
      <c r="C38" s="46">
        <v>81000375</v>
      </c>
      <c r="D38" s="41" t="s">
        <v>134</v>
      </c>
      <c r="E38" s="47" t="s">
        <v>22</v>
      </c>
      <c r="F38" s="43">
        <v>0</v>
      </c>
      <c r="G38" s="44">
        <v>14</v>
      </c>
    </row>
    <row r="39" spans="1:7" ht="16" thickBot="1" x14ac:dyDescent="0.25">
      <c r="A39" s="34">
        <f t="shared" si="0"/>
        <v>81000367</v>
      </c>
      <c r="B39" s="53" t="s">
        <v>91</v>
      </c>
      <c r="C39" s="46">
        <v>81000367</v>
      </c>
      <c r="D39" s="61" t="s">
        <v>135</v>
      </c>
      <c r="E39" s="47" t="s">
        <v>22</v>
      </c>
      <c r="F39" s="43" t="s">
        <v>136</v>
      </c>
      <c r="G39" s="44">
        <v>64</v>
      </c>
    </row>
    <row r="40" spans="1:7" ht="16" thickBot="1" x14ac:dyDescent="0.25">
      <c r="A40" s="34">
        <f t="shared" si="0"/>
        <v>81000421</v>
      </c>
      <c r="B40" s="53" t="s">
        <v>91</v>
      </c>
      <c r="C40" s="46">
        <v>81000421</v>
      </c>
      <c r="D40" s="41" t="s">
        <v>137</v>
      </c>
      <c r="E40" s="47" t="s">
        <v>22</v>
      </c>
      <c r="F40" s="43">
        <v>0</v>
      </c>
      <c r="G40" s="44">
        <v>14</v>
      </c>
    </row>
    <row r="41" spans="1:7" ht="16" thickBot="1" x14ac:dyDescent="0.25">
      <c r="A41" s="34">
        <f t="shared" si="0"/>
        <v>81000430</v>
      </c>
      <c r="B41" s="53" t="s">
        <v>91</v>
      </c>
      <c r="C41" s="46">
        <v>81000430</v>
      </c>
      <c r="D41" s="61" t="s">
        <v>138</v>
      </c>
      <c r="E41" s="47" t="s">
        <v>22</v>
      </c>
      <c r="F41" s="43" t="s">
        <v>89</v>
      </c>
      <c r="G41" s="44">
        <v>86</v>
      </c>
    </row>
    <row r="42" spans="1:7" ht="16" thickBot="1" x14ac:dyDescent="0.25">
      <c r="A42" s="34">
        <f t="shared" si="0"/>
        <v>81000472</v>
      </c>
      <c r="B42" s="53" t="s">
        <v>91</v>
      </c>
      <c r="C42" s="46">
        <v>81000472</v>
      </c>
      <c r="D42" s="61" t="s">
        <v>139</v>
      </c>
      <c r="E42" s="47" t="s">
        <v>22</v>
      </c>
      <c r="F42" s="43" t="s">
        <v>89</v>
      </c>
      <c r="G42" s="44">
        <v>86</v>
      </c>
    </row>
    <row r="43" spans="1:7" ht="16" thickBot="1" x14ac:dyDescent="0.25">
      <c r="A43" s="34">
        <f t="shared" si="0"/>
        <v>81000480</v>
      </c>
      <c r="B43" s="53" t="s">
        <v>91</v>
      </c>
      <c r="C43" s="46">
        <v>81000480</v>
      </c>
      <c r="D43" s="61" t="s">
        <v>140</v>
      </c>
      <c r="E43" s="47" t="s">
        <v>22</v>
      </c>
      <c r="F43" s="43" t="s">
        <v>89</v>
      </c>
      <c r="G43" s="44">
        <v>110</v>
      </c>
    </row>
    <row r="44" spans="1:7" ht="16" thickBot="1" x14ac:dyDescent="0.25">
      <c r="A44" s="34">
        <f t="shared" si="0"/>
        <v>345</v>
      </c>
      <c r="B44" s="53" t="s">
        <v>91</v>
      </c>
      <c r="C44" s="46">
        <v>345</v>
      </c>
      <c r="D44" s="61" t="s">
        <v>141</v>
      </c>
      <c r="E44" s="47" t="s">
        <v>24</v>
      </c>
      <c r="F44" s="43" t="s">
        <v>89</v>
      </c>
      <c r="G44" s="44">
        <v>381</v>
      </c>
    </row>
    <row r="45" spans="1:7" ht="16" thickBot="1" x14ac:dyDescent="0.25">
      <c r="A45" s="34">
        <f t="shared" si="0"/>
        <v>346</v>
      </c>
      <c r="B45" s="53" t="s">
        <v>91</v>
      </c>
      <c r="C45" s="46">
        <v>346</v>
      </c>
      <c r="D45" s="61" t="s">
        <v>142</v>
      </c>
      <c r="E45" s="47" t="s">
        <v>24</v>
      </c>
      <c r="F45" s="43" t="s">
        <v>89</v>
      </c>
      <c r="G45" s="44">
        <v>346</v>
      </c>
    </row>
    <row r="46" spans="1:7" ht="16" thickBot="1" x14ac:dyDescent="0.25">
      <c r="A46" s="34">
        <f t="shared" si="0"/>
        <v>348</v>
      </c>
      <c r="B46" s="54" t="s">
        <v>91</v>
      </c>
      <c r="C46" s="50">
        <v>348</v>
      </c>
      <c r="D46" s="61" t="s">
        <v>143</v>
      </c>
      <c r="E46" s="51" t="s">
        <v>24</v>
      </c>
      <c r="F46" s="43" t="s">
        <v>89</v>
      </c>
      <c r="G46" s="44">
        <v>313</v>
      </c>
    </row>
    <row r="47" spans="1:7" ht="16" thickBot="1" x14ac:dyDescent="0.25">
      <c r="A47" s="34">
        <f t="shared" si="0"/>
        <v>82000050</v>
      </c>
      <c r="B47" s="39" t="s">
        <v>25</v>
      </c>
      <c r="C47" s="40">
        <v>82000050</v>
      </c>
      <c r="D47" s="41" t="s">
        <v>144</v>
      </c>
      <c r="E47" s="42" t="s">
        <v>26</v>
      </c>
      <c r="F47" s="43" t="s">
        <v>90</v>
      </c>
      <c r="G47" s="44">
        <v>317</v>
      </c>
    </row>
    <row r="48" spans="1:7" ht="16" thickBot="1" x14ac:dyDescent="0.25">
      <c r="A48" s="34">
        <f t="shared" si="0"/>
        <v>82000069</v>
      </c>
      <c r="B48" s="45" t="s">
        <v>25</v>
      </c>
      <c r="C48" s="46">
        <v>82000069</v>
      </c>
      <c r="D48" s="41" t="s">
        <v>145</v>
      </c>
      <c r="E48" s="47" t="s">
        <v>26</v>
      </c>
      <c r="F48" s="43" t="s">
        <v>90</v>
      </c>
      <c r="G48" s="44">
        <v>311</v>
      </c>
    </row>
    <row r="49" spans="1:7" ht="16" thickBot="1" x14ac:dyDescent="0.25">
      <c r="A49" s="34">
        <f t="shared" si="0"/>
        <v>82000077</v>
      </c>
      <c r="B49" s="45" t="s">
        <v>25</v>
      </c>
      <c r="C49" s="46">
        <v>82000077</v>
      </c>
      <c r="D49" s="41" t="s">
        <v>146</v>
      </c>
      <c r="E49" s="47" t="s">
        <v>27</v>
      </c>
      <c r="F49" s="43" t="s">
        <v>90</v>
      </c>
      <c r="G49" s="44">
        <v>311</v>
      </c>
    </row>
    <row r="50" spans="1:7" ht="16" thickBot="1" x14ac:dyDescent="0.25">
      <c r="A50" s="34">
        <f t="shared" si="0"/>
        <v>82000085</v>
      </c>
      <c r="B50" s="45" t="s">
        <v>25</v>
      </c>
      <c r="C50" s="46">
        <v>82000085</v>
      </c>
      <c r="D50" s="41" t="s">
        <v>147</v>
      </c>
      <c r="E50" s="47" t="s">
        <v>27</v>
      </c>
      <c r="F50" s="43" t="s">
        <v>90</v>
      </c>
      <c r="G50" s="44">
        <v>283</v>
      </c>
    </row>
    <row r="51" spans="1:7" ht="16" thickBot="1" x14ac:dyDescent="0.25">
      <c r="A51" s="34">
        <f t="shared" si="0"/>
        <v>82000158</v>
      </c>
      <c r="B51" s="45" t="s">
        <v>25</v>
      </c>
      <c r="C51" s="46">
        <v>82000158</v>
      </c>
      <c r="D51" s="41" t="s">
        <v>148</v>
      </c>
      <c r="E51" s="47" t="s">
        <v>27</v>
      </c>
      <c r="F51" s="43" t="s">
        <v>90</v>
      </c>
      <c r="G51" s="44">
        <v>383</v>
      </c>
    </row>
    <row r="52" spans="1:7" ht="16" thickBot="1" x14ac:dyDescent="0.25">
      <c r="A52" s="34">
        <f t="shared" si="0"/>
        <v>82000166</v>
      </c>
      <c r="B52" s="45" t="s">
        <v>25</v>
      </c>
      <c r="C52" s="46">
        <v>82000166</v>
      </c>
      <c r="D52" s="41" t="s">
        <v>149</v>
      </c>
      <c r="E52" s="47" t="s">
        <v>27</v>
      </c>
      <c r="F52" s="43" t="s">
        <v>90</v>
      </c>
      <c r="G52" s="44">
        <v>311</v>
      </c>
    </row>
    <row r="53" spans="1:7" ht="16" thickBot="1" x14ac:dyDescent="0.25">
      <c r="A53" s="34">
        <f t="shared" si="0"/>
        <v>82000174</v>
      </c>
      <c r="B53" s="45" t="s">
        <v>25</v>
      </c>
      <c r="C53" s="46">
        <v>82000174</v>
      </c>
      <c r="D53" s="41" t="s">
        <v>150</v>
      </c>
      <c r="E53" s="47" t="s">
        <v>27</v>
      </c>
      <c r="F53" s="43" t="s">
        <v>90</v>
      </c>
      <c r="G53" s="44">
        <v>283</v>
      </c>
    </row>
    <row r="54" spans="1:7" ht="16" thickBot="1" x14ac:dyDescent="0.25">
      <c r="A54" s="34">
        <f t="shared" si="0"/>
        <v>82000182</v>
      </c>
      <c r="B54" s="45" t="s">
        <v>25</v>
      </c>
      <c r="C54" s="46">
        <v>82000182</v>
      </c>
      <c r="D54" s="41" t="s">
        <v>151</v>
      </c>
      <c r="E54" s="47" t="s">
        <v>27</v>
      </c>
      <c r="F54" s="43" t="s">
        <v>90</v>
      </c>
      <c r="G54" s="44">
        <v>271</v>
      </c>
    </row>
    <row r="55" spans="1:7" ht="16" thickBot="1" x14ac:dyDescent="0.25">
      <c r="A55" s="34">
        <f t="shared" si="0"/>
        <v>85200050</v>
      </c>
      <c r="B55" s="45" t="s">
        <v>25</v>
      </c>
      <c r="C55" s="46">
        <v>85200050</v>
      </c>
      <c r="D55" s="41" t="s">
        <v>152</v>
      </c>
      <c r="E55" s="47" t="s">
        <v>26</v>
      </c>
      <c r="F55" s="43" t="s">
        <v>90</v>
      </c>
      <c r="G55" s="44">
        <v>222</v>
      </c>
    </row>
    <row r="56" spans="1:7" ht="16" thickBot="1" x14ac:dyDescent="0.25">
      <c r="A56" s="34">
        <f t="shared" si="0"/>
        <v>85200069</v>
      </c>
      <c r="B56" s="45" t="s">
        <v>25</v>
      </c>
      <c r="C56" s="46">
        <v>85200069</v>
      </c>
      <c r="D56" s="41" t="s">
        <v>153</v>
      </c>
      <c r="E56" s="47" t="s">
        <v>13</v>
      </c>
      <c r="F56" s="43" t="s">
        <v>90</v>
      </c>
      <c r="G56" s="44">
        <v>122</v>
      </c>
    </row>
    <row r="57" spans="1:7" ht="16" thickBot="1" x14ac:dyDescent="0.25">
      <c r="A57" s="34">
        <f t="shared" si="0"/>
        <v>85200077</v>
      </c>
      <c r="B57" s="45" t="s">
        <v>25</v>
      </c>
      <c r="C57" s="46">
        <v>85200077</v>
      </c>
      <c r="D57" s="41" t="s">
        <v>305</v>
      </c>
      <c r="E57" s="47" t="s">
        <v>28</v>
      </c>
      <c r="F57" s="43" t="s">
        <v>90</v>
      </c>
      <c r="G57" s="44">
        <v>46</v>
      </c>
    </row>
    <row r="58" spans="1:7" ht="16" thickBot="1" x14ac:dyDescent="0.25">
      <c r="A58" s="34">
        <f t="shared" si="0"/>
        <v>85200093</v>
      </c>
      <c r="B58" s="45" t="s">
        <v>25</v>
      </c>
      <c r="C58" s="46">
        <v>85200093</v>
      </c>
      <c r="D58" s="41" t="s">
        <v>154</v>
      </c>
      <c r="E58" s="47" t="s">
        <v>29</v>
      </c>
      <c r="F58" s="43" t="s">
        <v>90</v>
      </c>
      <c r="G58" s="44">
        <v>560</v>
      </c>
    </row>
    <row r="59" spans="1:7" ht="16" thickBot="1" x14ac:dyDescent="0.25">
      <c r="A59" s="34">
        <f t="shared" si="0"/>
        <v>85200107</v>
      </c>
      <c r="B59" s="45" t="s">
        <v>25</v>
      </c>
      <c r="C59" s="46">
        <v>85200107</v>
      </c>
      <c r="D59" s="41" t="s">
        <v>155</v>
      </c>
      <c r="E59" s="47" t="s">
        <v>29</v>
      </c>
      <c r="F59" s="43" t="s">
        <v>90</v>
      </c>
      <c r="G59" s="44">
        <v>844</v>
      </c>
    </row>
    <row r="60" spans="1:7" ht="16" thickBot="1" x14ac:dyDescent="0.25">
      <c r="A60" s="34">
        <f t="shared" si="0"/>
        <v>85200115</v>
      </c>
      <c r="B60" s="45" t="s">
        <v>25</v>
      </c>
      <c r="C60" s="46">
        <v>85200115</v>
      </c>
      <c r="D60" s="41" t="s">
        <v>156</v>
      </c>
      <c r="E60" s="47" t="s">
        <v>26</v>
      </c>
      <c r="F60" s="43" t="s">
        <v>90</v>
      </c>
      <c r="G60" s="44">
        <v>385</v>
      </c>
    </row>
    <row r="61" spans="1:7" ht="16" thickBot="1" x14ac:dyDescent="0.25">
      <c r="A61" s="34">
        <f t="shared" si="0"/>
        <v>85200123</v>
      </c>
      <c r="B61" s="45" t="s">
        <v>25</v>
      </c>
      <c r="C61" s="46">
        <v>85200123</v>
      </c>
      <c r="D61" s="41" t="s">
        <v>157</v>
      </c>
      <c r="E61" s="47" t="s">
        <v>26</v>
      </c>
      <c r="F61" s="43" t="s">
        <v>90</v>
      </c>
      <c r="G61" s="44">
        <v>186</v>
      </c>
    </row>
    <row r="62" spans="1:7" ht="16" thickBot="1" x14ac:dyDescent="0.25">
      <c r="A62" s="34">
        <f t="shared" si="0"/>
        <v>85200140</v>
      </c>
      <c r="B62" s="45" t="s">
        <v>25</v>
      </c>
      <c r="C62" s="46">
        <v>85200140</v>
      </c>
      <c r="D62" s="41" t="s">
        <v>158</v>
      </c>
      <c r="E62" s="47" t="s">
        <v>29</v>
      </c>
      <c r="F62" s="43" t="s">
        <v>90</v>
      </c>
      <c r="G62" s="44">
        <v>333</v>
      </c>
    </row>
    <row r="63" spans="1:7" ht="16" thickBot="1" x14ac:dyDescent="0.25">
      <c r="A63" s="34">
        <f t="shared" si="0"/>
        <v>85200131</v>
      </c>
      <c r="B63" s="45" t="s">
        <v>25</v>
      </c>
      <c r="C63" s="46">
        <v>85200131</v>
      </c>
      <c r="D63" s="41" t="s">
        <v>159</v>
      </c>
      <c r="E63" s="47" t="s">
        <v>26</v>
      </c>
      <c r="F63" s="43" t="s">
        <v>90</v>
      </c>
      <c r="G63" s="44">
        <v>66</v>
      </c>
    </row>
    <row r="64" spans="1:7" ht="16" thickBot="1" x14ac:dyDescent="0.25">
      <c r="A64" s="34">
        <f t="shared" si="0"/>
        <v>85200158</v>
      </c>
      <c r="B64" s="49" t="s">
        <v>25</v>
      </c>
      <c r="C64" s="50">
        <v>85200158</v>
      </c>
      <c r="D64" s="41" t="s">
        <v>160</v>
      </c>
      <c r="E64" s="51" t="s">
        <v>29</v>
      </c>
      <c r="F64" s="43" t="s">
        <v>90</v>
      </c>
      <c r="G64" s="44">
        <v>533</v>
      </c>
    </row>
    <row r="65" spans="1:7" ht="16" thickBot="1" x14ac:dyDescent="0.25">
      <c r="A65" s="34">
        <f t="shared" si="0"/>
        <v>85200166</v>
      </c>
      <c r="B65" s="62" t="s">
        <v>25</v>
      </c>
      <c r="C65" s="63">
        <v>85200166</v>
      </c>
      <c r="D65" s="64" t="s">
        <v>161</v>
      </c>
      <c r="E65" s="57" t="s">
        <v>26</v>
      </c>
      <c r="F65" s="43" t="s">
        <v>90</v>
      </c>
      <c r="G65" s="44">
        <v>258</v>
      </c>
    </row>
    <row r="66" spans="1:7" ht="16" thickBot="1" x14ac:dyDescent="0.25">
      <c r="A66" s="34">
        <f t="shared" si="0"/>
        <v>85100021</v>
      </c>
      <c r="B66" s="62" t="s">
        <v>93</v>
      </c>
      <c r="C66" s="46">
        <v>85100021</v>
      </c>
      <c r="D66" s="64" t="s">
        <v>162</v>
      </c>
      <c r="E66" s="57" t="s">
        <v>13</v>
      </c>
      <c r="F66" s="43" t="s">
        <v>92</v>
      </c>
      <c r="G66" s="44">
        <v>955</v>
      </c>
    </row>
    <row r="67" spans="1:7" ht="16" thickBot="1" x14ac:dyDescent="0.25">
      <c r="A67" s="34">
        <f t="shared" ref="A67:A130" si="1">C67</f>
        <v>85100030</v>
      </c>
      <c r="B67" s="62" t="s">
        <v>93</v>
      </c>
      <c r="C67" s="46">
        <v>85100030</v>
      </c>
      <c r="D67" s="64" t="s">
        <v>163</v>
      </c>
      <c r="E67" s="57" t="s">
        <v>13</v>
      </c>
      <c r="F67" s="43" t="s">
        <v>92</v>
      </c>
      <c r="G67" s="44">
        <v>390</v>
      </c>
    </row>
    <row r="68" spans="1:7" ht="16" thickBot="1" x14ac:dyDescent="0.25">
      <c r="A68" s="34">
        <f t="shared" si="1"/>
        <v>85100031</v>
      </c>
      <c r="B68" s="62" t="s">
        <v>93</v>
      </c>
      <c r="C68" s="46">
        <v>85100031</v>
      </c>
      <c r="D68" s="61" t="s">
        <v>164</v>
      </c>
      <c r="E68" s="57" t="s">
        <v>13</v>
      </c>
      <c r="F68" s="43" t="s">
        <v>92</v>
      </c>
      <c r="G68" s="44">
        <v>2776</v>
      </c>
    </row>
    <row r="69" spans="1:7" ht="16" thickBot="1" x14ac:dyDescent="0.25">
      <c r="A69" s="34">
        <f t="shared" si="1"/>
        <v>85100064</v>
      </c>
      <c r="B69" s="53" t="s">
        <v>93</v>
      </c>
      <c r="C69" s="46">
        <v>85100064</v>
      </c>
      <c r="D69" s="61" t="s">
        <v>165</v>
      </c>
      <c r="E69" s="47" t="s">
        <v>30</v>
      </c>
      <c r="F69" s="43" t="s">
        <v>90</v>
      </c>
      <c r="G69" s="44">
        <v>172</v>
      </c>
    </row>
    <row r="70" spans="1:7" ht="16" thickBot="1" x14ac:dyDescent="0.25">
      <c r="A70" s="34">
        <f t="shared" si="1"/>
        <v>85100072</v>
      </c>
      <c r="B70" s="53" t="s">
        <v>93</v>
      </c>
      <c r="C70" s="46">
        <v>85100072</v>
      </c>
      <c r="D70" s="61" t="s">
        <v>166</v>
      </c>
      <c r="E70" s="47" t="s">
        <v>31</v>
      </c>
      <c r="F70" s="43" t="s">
        <v>92</v>
      </c>
      <c r="G70" s="44">
        <v>66</v>
      </c>
    </row>
    <row r="71" spans="1:7" ht="16" thickBot="1" x14ac:dyDescent="0.25">
      <c r="A71" s="34">
        <f t="shared" si="1"/>
        <v>85100099</v>
      </c>
      <c r="B71" s="53" t="s">
        <v>93</v>
      </c>
      <c r="C71" s="46">
        <v>85100099</v>
      </c>
      <c r="D71" s="41" t="s">
        <v>167</v>
      </c>
      <c r="E71" s="47" t="s">
        <v>32</v>
      </c>
      <c r="F71" s="43" t="s">
        <v>168</v>
      </c>
      <c r="G71" s="44">
        <v>58</v>
      </c>
    </row>
    <row r="72" spans="1:7" ht="16" thickBot="1" x14ac:dyDescent="0.25">
      <c r="A72" s="34">
        <f t="shared" si="1"/>
        <v>85100102</v>
      </c>
      <c r="B72" s="53" t="s">
        <v>93</v>
      </c>
      <c r="C72" s="46">
        <v>85100102</v>
      </c>
      <c r="D72" s="61" t="s">
        <v>169</v>
      </c>
      <c r="E72" s="47" t="s">
        <v>32</v>
      </c>
      <c r="F72" s="43" t="s">
        <v>168</v>
      </c>
      <c r="G72" s="44">
        <v>76</v>
      </c>
    </row>
    <row r="73" spans="1:7" ht="16" thickBot="1" x14ac:dyDescent="0.25">
      <c r="A73" s="34">
        <f t="shared" si="1"/>
        <v>85100110</v>
      </c>
      <c r="B73" s="53" t="s">
        <v>93</v>
      </c>
      <c r="C73" s="46">
        <v>85100110</v>
      </c>
      <c r="D73" s="41" t="s">
        <v>170</v>
      </c>
      <c r="E73" s="47" t="s">
        <v>32</v>
      </c>
      <c r="F73" s="43" t="s">
        <v>168</v>
      </c>
      <c r="G73" s="44">
        <v>82</v>
      </c>
    </row>
    <row r="74" spans="1:7" ht="16" thickBot="1" x14ac:dyDescent="0.25">
      <c r="A74" s="34">
        <f t="shared" si="1"/>
        <v>85100129</v>
      </c>
      <c r="B74" s="53" t="s">
        <v>93</v>
      </c>
      <c r="C74" s="46">
        <v>85100129</v>
      </c>
      <c r="D74" s="41" t="s">
        <v>171</v>
      </c>
      <c r="E74" s="47" t="s">
        <v>32</v>
      </c>
      <c r="F74" s="43" t="s">
        <v>168</v>
      </c>
      <c r="G74" s="44">
        <v>98</v>
      </c>
    </row>
    <row r="75" spans="1:7" ht="16" thickBot="1" x14ac:dyDescent="0.25">
      <c r="A75" s="34">
        <f t="shared" si="1"/>
        <v>85100137</v>
      </c>
      <c r="B75" s="53" t="s">
        <v>93</v>
      </c>
      <c r="C75" s="46">
        <v>85100137</v>
      </c>
      <c r="D75" s="41" t="s">
        <v>172</v>
      </c>
      <c r="E75" s="47" t="s">
        <v>13</v>
      </c>
      <c r="F75" s="43" t="s">
        <v>168</v>
      </c>
      <c r="G75" s="44">
        <v>61</v>
      </c>
    </row>
    <row r="76" spans="1:7" ht="16" thickBot="1" x14ac:dyDescent="0.25">
      <c r="A76" s="34">
        <f t="shared" si="1"/>
        <v>85100145</v>
      </c>
      <c r="B76" s="53" t="s">
        <v>93</v>
      </c>
      <c r="C76" s="46">
        <v>85100145</v>
      </c>
      <c r="D76" s="41" t="s">
        <v>173</v>
      </c>
      <c r="E76" s="47" t="s">
        <v>13</v>
      </c>
      <c r="F76" s="43" t="s">
        <v>168</v>
      </c>
      <c r="G76" s="44">
        <v>88</v>
      </c>
    </row>
    <row r="77" spans="1:7" ht="16" thickBot="1" x14ac:dyDescent="0.25">
      <c r="A77" s="34">
        <f t="shared" si="1"/>
        <v>85100153</v>
      </c>
      <c r="B77" s="53" t="s">
        <v>93</v>
      </c>
      <c r="C77" s="46">
        <v>85100153</v>
      </c>
      <c r="D77" s="41" t="s">
        <v>174</v>
      </c>
      <c r="E77" s="47" t="s">
        <v>13</v>
      </c>
      <c r="F77" s="43" t="s">
        <v>168</v>
      </c>
      <c r="G77" s="44">
        <v>122</v>
      </c>
    </row>
    <row r="78" spans="1:7" ht="16" thickBot="1" x14ac:dyDescent="0.25">
      <c r="A78" s="34">
        <f t="shared" si="1"/>
        <v>85100161</v>
      </c>
      <c r="B78" s="53" t="s">
        <v>93</v>
      </c>
      <c r="C78" s="46">
        <v>85100161</v>
      </c>
      <c r="D78" s="41" t="s">
        <v>175</v>
      </c>
      <c r="E78" s="47" t="s">
        <v>13</v>
      </c>
      <c r="F78" s="43" t="s">
        <v>168</v>
      </c>
      <c r="G78" s="44">
        <v>122</v>
      </c>
    </row>
    <row r="79" spans="1:7" ht="16" thickBot="1" x14ac:dyDescent="0.25">
      <c r="A79" s="34">
        <f t="shared" si="1"/>
        <v>85100196</v>
      </c>
      <c r="B79" s="53" t="s">
        <v>93</v>
      </c>
      <c r="C79" s="46">
        <v>85100196</v>
      </c>
      <c r="D79" s="41" t="s">
        <v>176</v>
      </c>
      <c r="E79" s="47" t="s">
        <v>32</v>
      </c>
      <c r="F79" s="43" t="s">
        <v>168</v>
      </c>
      <c r="G79" s="44">
        <v>61</v>
      </c>
    </row>
    <row r="80" spans="1:7" ht="16" thickBot="1" x14ac:dyDescent="0.25">
      <c r="A80" s="34">
        <f t="shared" si="1"/>
        <v>85100200</v>
      </c>
      <c r="B80" s="53" t="s">
        <v>93</v>
      </c>
      <c r="C80" s="46">
        <v>85100200</v>
      </c>
      <c r="D80" s="41" t="s">
        <v>177</v>
      </c>
      <c r="E80" s="47" t="s">
        <v>32</v>
      </c>
      <c r="F80" s="43" t="s">
        <v>168</v>
      </c>
      <c r="G80" s="44">
        <v>88</v>
      </c>
    </row>
    <row r="81" spans="1:7" ht="16" thickBot="1" x14ac:dyDescent="0.25">
      <c r="A81" s="34">
        <f t="shared" si="1"/>
        <v>85100218</v>
      </c>
      <c r="B81" s="53" t="s">
        <v>93</v>
      </c>
      <c r="C81" s="46">
        <v>85100218</v>
      </c>
      <c r="D81" s="41" t="s">
        <v>178</v>
      </c>
      <c r="E81" s="47" t="s">
        <v>32</v>
      </c>
      <c r="F81" s="43" t="s">
        <v>168</v>
      </c>
      <c r="G81" s="44">
        <v>122</v>
      </c>
    </row>
    <row r="82" spans="1:7" ht="16" thickBot="1" x14ac:dyDescent="0.25">
      <c r="A82" s="34">
        <f t="shared" si="1"/>
        <v>85100226</v>
      </c>
      <c r="B82" s="53" t="s">
        <v>93</v>
      </c>
      <c r="C82" s="46">
        <v>85100226</v>
      </c>
      <c r="D82" s="41" t="s">
        <v>179</v>
      </c>
      <c r="E82" s="47" t="s">
        <v>32</v>
      </c>
      <c r="F82" s="43" t="s">
        <v>168</v>
      </c>
      <c r="G82" s="44">
        <v>122</v>
      </c>
    </row>
    <row r="83" spans="1:7" ht="16" thickBot="1" x14ac:dyDescent="0.25">
      <c r="A83" s="34">
        <f t="shared" si="1"/>
        <v>84000031</v>
      </c>
      <c r="B83" s="53" t="s">
        <v>33</v>
      </c>
      <c r="C83" s="46">
        <v>84000031</v>
      </c>
      <c r="D83" s="41" t="s">
        <v>180</v>
      </c>
      <c r="E83" s="47" t="s">
        <v>11</v>
      </c>
      <c r="F83" s="43" t="s">
        <v>89</v>
      </c>
      <c r="G83" s="44">
        <v>42</v>
      </c>
    </row>
    <row r="84" spans="1:7" ht="16" thickBot="1" x14ac:dyDescent="0.25">
      <c r="A84" s="34">
        <f t="shared" si="1"/>
        <v>84000058</v>
      </c>
      <c r="B84" s="53" t="s">
        <v>33</v>
      </c>
      <c r="C84" s="46">
        <v>84000058</v>
      </c>
      <c r="D84" s="41" t="s">
        <v>181</v>
      </c>
      <c r="E84" s="47" t="s">
        <v>11</v>
      </c>
      <c r="F84" s="43" t="s">
        <v>90</v>
      </c>
      <c r="G84" s="44">
        <v>49</v>
      </c>
    </row>
    <row r="85" spans="1:7" ht="16" thickBot="1" x14ac:dyDescent="0.25">
      <c r="A85" s="34">
        <f t="shared" si="1"/>
        <v>84000074</v>
      </c>
      <c r="B85" s="53" t="s">
        <v>33</v>
      </c>
      <c r="C85" s="46">
        <v>84000074</v>
      </c>
      <c r="D85" s="41" t="s">
        <v>182</v>
      </c>
      <c r="E85" s="47" t="s">
        <v>11</v>
      </c>
      <c r="F85" s="43" t="s">
        <v>90</v>
      </c>
      <c r="G85" s="44">
        <v>49</v>
      </c>
    </row>
    <row r="86" spans="1:7" ht="16" thickBot="1" x14ac:dyDescent="0.25">
      <c r="A86" s="34">
        <f t="shared" si="1"/>
        <v>84000112</v>
      </c>
      <c r="B86" s="65" t="s">
        <v>33</v>
      </c>
      <c r="C86" s="59">
        <v>84000112</v>
      </c>
      <c r="D86" s="66" t="s">
        <v>183</v>
      </c>
      <c r="E86" s="60" t="s">
        <v>34</v>
      </c>
      <c r="F86" s="67" t="s">
        <v>89</v>
      </c>
      <c r="G86" s="68">
        <v>76</v>
      </c>
    </row>
    <row r="87" spans="1:7" ht="16" thickBot="1" x14ac:dyDescent="0.25">
      <c r="A87" s="34">
        <f t="shared" si="1"/>
        <v>81000014</v>
      </c>
      <c r="B87" s="39" t="s">
        <v>33</v>
      </c>
      <c r="C87" s="40">
        <v>81000014</v>
      </c>
      <c r="D87" s="41" t="s">
        <v>184</v>
      </c>
      <c r="E87" s="42" t="s">
        <v>11</v>
      </c>
      <c r="F87" s="43" t="s">
        <v>89</v>
      </c>
      <c r="G87" s="44">
        <v>70</v>
      </c>
    </row>
    <row r="88" spans="1:7" ht="16" thickBot="1" x14ac:dyDescent="0.25">
      <c r="A88" s="34">
        <f t="shared" si="1"/>
        <v>87000032</v>
      </c>
      <c r="B88" s="45" t="s">
        <v>33</v>
      </c>
      <c r="C88" s="46">
        <v>87000032</v>
      </c>
      <c r="D88" s="41" t="s">
        <v>185</v>
      </c>
      <c r="E88" s="47" t="s">
        <v>11</v>
      </c>
      <c r="F88" s="43" t="s">
        <v>89</v>
      </c>
      <c r="G88" s="44">
        <v>70</v>
      </c>
    </row>
    <row r="89" spans="1:7" ht="16" thickBot="1" x14ac:dyDescent="0.25">
      <c r="A89" s="34">
        <f t="shared" si="1"/>
        <v>83000020</v>
      </c>
      <c r="B89" s="45" t="s">
        <v>33</v>
      </c>
      <c r="C89" s="46">
        <v>83000020</v>
      </c>
      <c r="D89" s="41" t="s">
        <v>186</v>
      </c>
      <c r="E89" s="47" t="s">
        <v>35</v>
      </c>
      <c r="F89" s="43" t="s">
        <v>90</v>
      </c>
      <c r="G89" s="44">
        <v>168</v>
      </c>
    </row>
    <row r="90" spans="1:7" ht="16" thickBot="1" x14ac:dyDescent="0.25">
      <c r="A90" s="34">
        <f t="shared" si="1"/>
        <v>87000040</v>
      </c>
      <c r="B90" s="45" t="s">
        <v>33</v>
      </c>
      <c r="C90" s="46">
        <v>87000040</v>
      </c>
      <c r="D90" s="41" t="s">
        <v>187</v>
      </c>
      <c r="E90" s="47" t="s">
        <v>36</v>
      </c>
      <c r="F90" s="43" t="s">
        <v>90</v>
      </c>
      <c r="G90" s="44">
        <v>170</v>
      </c>
    </row>
    <row r="91" spans="1:7" ht="16" thickBot="1" x14ac:dyDescent="0.25">
      <c r="A91" s="34">
        <f t="shared" si="1"/>
        <v>83000046</v>
      </c>
      <c r="B91" s="45" t="s">
        <v>33</v>
      </c>
      <c r="C91" s="46">
        <v>83000046</v>
      </c>
      <c r="D91" s="41" t="s">
        <v>188</v>
      </c>
      <c r="E91" s="47" t="s">
        <v>37</v>
      </c>
      <c r="F91" s="43" t="s">
        <v>90</v>
      </c>
      <c r="G91" s="44">
        <v>168</v>
      </c>
    </row>
    <row r="92" spans="1:7" ht="16" thickBot="1" x14ac:dyDescent="0.25">
      <c r="A92" s="34">
        <f t="shared" si="1"/>
        <v>87000059</v>
      </c>
      <c r="B92" s="45" t="s">
        <v>33</v>
      </c>
      <c r="C92" s="46">
        <v>87000059</v>
      </c>
      <c r="D92" s="41" t="s">
        <v>189</v>
      </c>
      <c r="E92" s="47" t="s">
        <v>36</v>
      </c>
      <c r="F92" s="43" t="s">
        <v>90</v>
      </c>
      <c r="G92" s="44">
        <v>168</v>
      </c>
    </row>
    <row r="93" spans="1:7" ht="16" thickBot="1" x14ac:dyDescent="0.25">
      <c r="A93" s="34">
        <f t="shared" si="1"/>
        <v>83000062</v>
      </c>
      <c r="B93" s="45" t="s">
        <v>33</v>
      </c>
      <c r="C93" s="46">
        <v>83000062</v>
      </c>
      <c r="D93" s="41" t="s">
        <v>190</v>
      </c>
      <c r="E93" s="47" t="s">
        <v>35</v>
      </c>
      <c r="F93" s="43" t="s">
        <v>90</v>
      </c>
      <c r="G93" s="44">
        <v>168</v>
      </c>
    </row>
    <row r="94" spans="1:7" ht="16" thickBot="1" x14ac:dyDescent="0.25">
      <c r="A94" s="34">
        <f t="shared" si="1"/>
        <v>87000067</v>
      </c>
      <c r="B94" s="45" t="s">
        <v>33</v>
      </c>
      <c r="C94" s="46">
        <v>87000067</v>
      </c>
      <c r="D94" s="41" t="s">
        <v>191</v>
      </c>
      <c r="E94" s="47" t="s">
        <v>36</v>
      </c>
      <c r="F94" s="43" t="s">
        <v>90</v>
      </c>
      <c r="G94" s="44">
        <v>168</v>
      </c>
    </row>
    <row r="95" spans="1:7" ht="16" thickBot="1" x14ac:dyDescent="0.25">
      <c r="A95" s="34">
        <f t="shared" si="1"/>
        <v>83000089</v>
      </c>
      <c r="B95" s="45" t="s">
        <v>33</v>
      </c>
      <c r="C95" s="46">
        <v>83000089</v>
      </c>
      <c r="D95" s="41" t="s">
        <v>192</v>
      </c>
      <c r="E95" s="47" t="s">
        <v>11</v>
      </c>
      <c r="F95" s="43" t="s">
        <v>90</v>
      </c>
      <c r="G95" s="44">
        <v>73</v>
      </c>
    </row>
    <row r="96" spans="1:7" ht="16" thickBot="1" x14ac:dyDescent="0.25">
      <c r="A96" s="34">
        <f t="shared" si="1"/>
        <v>83000097</v>
      </c>
      <c r="B96" s="45" t="s">
        <v>33</v>
      </c>
      <c r="C96" s="46">
        <v>83000097</v>
      </c>
      <c r="D96" s="41" t="s">
        <v>193</v>
      </c>
      <c r="E96" s="47" t="s">
        <v>38</v>
      </c>
      <c r="F96" s="43" t="s">
        <v>92</v>
      </c>
      <c r="G96" s="44">
        <v>701</v>
      </c>
    </row>
    <row r="97" spans="1:7" ht="16" thickBot="1" x14ac:dyDescent="0.25">
      <c r="A97" s="34">
        <f t="shared" si="1"/>
        <v>83000100</v>
      </c>
      <c r="B97" s="45" t="s">
        <v>33</v>
      </c>
      <c r="C97" s="46">
        <v>83000100</v>
      </c>
      <c r="D97" s="41" t="s">
        <v>194</v>
      </c>
      <c r="E97" s="47" t="s">
        <v>38</v>
      </c>
      <c r="F97" s="43" t="s">
        <v>92</v>
      </c>
      <c r="G97" s="44">
        <v>761</v>
      </c>
    </row>
    <row r="98" spans="1:7" ht="16" thickBot="1" x14ac:dyDescent="0.25">
      <c r="A98" s="34">
        <f t="shared" si="1"/>
        <v>83000127</v>
      </c>
      <c r="B98" s="45" t="s">
        <v>33</v>
      </c>
      <c r="C98" s="46">
        <v>83000127</v>
      </c>
      <c r="D98" s="41" t="s">
        <v>195</v>
      </c>
      <c r="E98" s="47" t="s">
        <v>28</v>
      </c>
      <c r="F98" s="43" t="s">
        <v>90</v>
      </c>
      <c r="G98" s="44">
        <v>105</v>
      </c>
    </row>
    <row r="99" spans="1:7" ht="16" thickBot="1" x14ac:dyDescent="0.25">
      <c r="A99" s="34">
        <f t="shared" si="1"/>
        <v>83000151</v>
      </c>
      <c r="B99" s="45" t="s">
        <v>33</v>
      </c>
      <c r="C99" s="46">
        <v>83000151</v>
      </c>
      <c r="D99" s="41" t="s">
        <v>196</v>
      </c>
      <c r="E99" s="47" t="s">
        <v>28</v>
      </c>
      <c r="F99" s="43" t="s">
        <v>90</v>
      </c>
      <c r="G99" s="44">
        <v>212</v>
      </c>
    </row>
    <row r="100" spans="1:7" ht="16" thickBot="1" x14ac:dyDescent="0.25">
      <c r="A100" s="34">
        <f t="shared" si="1"/>
        <v>82000212</v>
      </c>
      <c r="B100" s="45" t="s">
        <v>39</v>
      </c>
      <c r="C100" s="46">
        <v>82000212</v>
      </c>
      <c r="D100" s="61" t="s">
        <v>197</v>
      </c>
      <c r="E100" s="47" t="s">
        <v>40</v>
      </c>
      <c r="F100" s="43" t="s">
        <v>90</v>
      </c>
      <c r="G100" s="44">
        <v>181</v>
      </c>
    </row>
    <row r="101" spans="1:7" ht="16" thickBot="1" x14ac:dyDescent="0.25">
      <c r="A101" s="34">
        <f t="shared" si="1"/>
        <v>82000417</v>
      </c>
      <c r="B101" s="45" t="s">
        <v>39</v>
      </c>
      <c r="C101" s="46">
        <v>82000417</v>
      </c>
      <c r="D101" s="61" t="s">
        <v>198</v>
      </c>
      <c r="E101" s="47" t="s">
        <v>41</v>
      </c>
      <c r="F101" s="43" t="s">
        <v>199</v>
      </c>
      <c r="G101" s="44">
        <v>198</v>
      </c>
    </row>
    <row r="102" spans="1:7" ht="16" thickBot="1" x14ac:dyDescent="0.25">
      <c r="A102" s="34">
        <f t="shared" si="1"/>
        <v>82000557</v>
      </c>
      <c r="B102" s="45" t="s">
        <v>39</v>
      </c>
      <c r="C102" s="46">
        <v>82000557</v>
      </c>
      <c r="D102" s="41" t="s">
        <v>200</v>
      </c>
      <c r="E102" s="47" t="s">
        <v>42</v>
      </c>
      <c r="F102" s="43" t="s">
        <v>201</v>
      </c>
      <c r="G102" s="44">
        <v>180</v>
      </c>
    </row>
    <row r="103" spans="1:7" ht="16" thickBot="1" x14ac:dyDescent="0.25">
      <c r="A103" s="34">
        <f t="shared" si="1"/>
        <v>82000646</v>
      </c>
      <c r="B103" s="49" t="s">
        <v>39</v>
      </c>
      <c r="C103" s="50">
        <v>82000646</v>
      </c>
      <c r="D103" s="69" t="s">
        <v>202</v>
      </c>
      <c r="E103" s="51" t="s">
        <v>43</v>
      </c>
      <c r="F103" s="70" t="s">
        <v>199</v>
      </c>
      <c r="G103" s="71">
        <v>855</v>
      </c>
    </row>
    <row r="104" spans="1:7" ht="16" thickBot="1" x14ac:dyDescent="0.25">
      <c r="A104" s="34">
        <f t="shared" si="1"/>
        <v>82000662</v>
      </c>
      <c r="B104" s="62" t="s">
        <v>39</v>
      </c>
      <c r="C104" s="72">
        <v>82000662</v>
      </c>
      <c r="D104" s="41" t="s">
        <v>203</v>
      </c>
      <c r="E104" s="57" t="s">
        <v>43</v>
      </c>
      <c r="F104" s="43" t="s">
        <v>199</v>
      </c>
      <c r="G104" s="44">
        <v>810</v>
      </c>
    </row>
    <row r="105" spans="1:7" ht="16" thickBot="1" x14ac:dyDescent="0.25">
      <c r="A105" s="34">
        <f t="shared" si="1"/>
        <v>82000689</v>
      </c>
      <c r="B105" s="53" t="s">
        <v>39</v>
      </c>
      <c r="C105" s="46">
        <v>82000689</v>
      </c>
      <c r="D105" s="41" t="s">
        <v>204</v>
      </c>
      <c r="E105" s="47" t="s">
        <v>43</v>
      </c>
      <c r="F105" s="43" t="s">
        <v>199</v>
      </c>
      <c r="G105" s="44">
        <v>317</v>
      </c>
    </row>
    <row r="106" spans="1:7" ht="16" thickBot="1" x14ac:dyDescent="0.25">
      <c r="A106" s="34">
        <f t="shared" si="1"/>
        <v>82000921</v>
      </c>
      <c r="B106" s="53" t="s">
        <v>39</v>
      </c>
      <c r="C106" s="46">
        <v>82000921</v>
      </c>
      <c r="D106" s="41" t="s">
        <v>205</v>
      </c>
      <c r="E106" s="47" t="s">
        <v>34</v>
      </c>
      <c r="F106" s="43" t="s">
        <v>199</v>
      </c>
      <c r="G106" s="44">
        <v>144</v>
      </c>
    </row>
    <row r="107" spans="1:7" ht="16" thickBot="1" x14ac:dyDescent="0.25">
      <c r="A107" s="34">
        <f t="shared" si="1"/>
        <v>82000948</v>
      </c>
      <c r="B107" s="53" t="s">
        <v>39</v>
      </c>
      <c r="C107" s="46">
        <v>82000948</v>
      </c>
      <c r="D107" s="61" t="s">
        <v>206</v>
      </c>
      <c r="E107" s="47" t="s">
        <v>34</v>
      </c>
      <c r="F107" s="43" t="s">
        <v>199</v>
      </c>
      <c r="G107" s="44">
        <v>144</v>
      </c>
    </row>
    <row r="108" spans="1:7" ht="16" thickBot="1" x14ac:dyDescent="0.25">
      <c r="A108" s="34">
        <f t="shared" si="1"/>
        <v>82000980</v>
      </c>
      <c r="B108" s="53" t="s">
        <v>39</v>
      </c>
      <c r="C108" s="46">
        <v>82000980</v>
      </c>
      <c r="D108" s="41" t="s">
        <v>207</v>
      </c>
      <c r="E108" s="47" t="s">
        <v>44</v>
      </c>
      <c r="F108" s="43" t="s">
        <v>90</v>
      </c>
      <c r="G108" s="44">
        <v>2093</v>
      </c>
    </row>
    <row r="109" spans="1:7" ht="16" thickBot="1" x14ac:dyDescent="0.25">
      <c r="A109" s="34">
        <f t="shared" si="1"/>
        <v>85300047</v>
      </c>
      <c r="B109" s="53" t="s">
        <v>39</v>
      </c>
      <c r="C109" s="46">
        <v>85300047</v>
      </c>
      <c r="D109" s="41" t="s">
        <v>46</v>
      </c>
      <c r="E109" s="47" t="s">
        <v>13</v>
      </c>
      <c r="F109" s="43" t="s">
        <v>89</v>
      </c>
      <c r="G109" s="44">
        <v>144</v>
      </c>
    </row>
    <row r="110" spans="1:7" ht="16" thickBot="1" x14ac:dyDescent="0.25">
      <c r="A110" s="34">
        <f t="shared" si="1"/>
        <v>85300039</v>
      </c>
      <c r="B110" s="53" t="s">
        <v>39</v>
      </c>
      <c r="C110" s="46">
        <v>85300039</v>
      </c>
      <c r="D110" s="41" t="s">
        <v>208</v>
      </c>
      <c r="E110" s="47" t="s">
        <v>45</v>
      </c>
      <c r="F110" s="43" t="s">
        <v>201</v>
      </c>
      <c r="G110" s="44">
        <v>44</v>
      </c>
    </row>
    <row r="111" spans="1:7" ht="16" thickBot="1" x14ac:dyDescent="0.25">
      <c r="A111" s="34">
        <f t="shared" si="1"/>
        <v>82001138</v>
      </c>
      <c r="B111" s="53" t="s">
        <v>39</v>
      </c>
      <c r="C111" s="46">
        <v>82001138</v>
      </c>
      <c r="D111" s="41" t="s">
        <v>209</v>
      </c>
      <c r="E111" s="47" t="s">
        <v>13</v>
      </c>
      <c r="F111" s="43" t="s">
        <v>90</v>
      </c>
      <c r="G111" s="44">
        <v>251</v>
      </c>
    </row>
    <row r="112" spans="1:7" ht="16" thickBot="1" x14ac:dyDescent="0.25">
      <c r="A112" s="34">
        <f t="shared" si="1"/>
        <v>82000190</v>
      </c>
      <c r="B112" s="53" t="s">
        <v>94</v>
      </c>
      <c r="C112" s="46">
        <v>82000190</v>
      </c>
      <c r="D112" s="61" t="s">
        <v>210</v>
      </c>
      <c r="E112" s="47" t="s">
        <v>47</v>
      </c>
      <c r="F112" s="43" t="s">
        <v>92</v>
      </c>
      <c r="G112" s="44">
        <v>198</v>
      </c>
    </row>
    <row r="113" spans="1:7" ht="16" thickBot="1" x14ac:dyDescent="0.25">
      <c r="A113" s="34">
        <f t="shared" si="1"/>
        <v>82000239</v>
      </c>
      <c r="B113" s="53" t="s">
        <v>94</v>
      </c>
      <c r="C113" s="46">
        <v>82000239</v>
      </c>
      <c r="D113" s="41" t="s">
        <v>211</v>
      </c>
      <c r="E113" s="47" t="s">
        <v>48</v>
      </c>
      <c r="F113" s="43" t="s">
        <v>89</v>
      </c>
      <c r="G113" s="44">
        <v>161</v>
      </c>
    </row>
    <row r="114" spans="1:7" ht="16" thickBot="1" x14ac:dyDescent="0.25">
      <c r="A114" s="34">
        <f t="shared" si="1"/>
        <v>82000247</v>
      </c>
      <c r="B114" s="53" t="s">
        <v>94</v>
      </c>
      <c r="C114" s="46">
        <v>82000247</v>
      </c>
      <c r="D114" s="41" t="s">
        <v>212</v>
      </c>
      <c r="E114" s="47" t="s">
        <v>48</v>
      </c>
      <c r="F114" s="43" t="s">
        <v>89</v>
      </c>
      <c r="G114" s="44">
        <v>161</v>
      </c>
    </row>
    <row r="115" spans="1:7" ht="16" thickBot="1" x14ac:dyDescent="0.25">
      <c r="A115" s="34">
        <f t="shared" si="1"/>
        <v>82000255</v>
      </c>
      <c r="B115" s="65" t="s">
        <v>94</v>
      </c>
      <c r="C115" s="73">
        <v>82000255</v>
      </c>
      <c r="D115" s="61" t="s">
        <v>213</v>
      </c>
      <c r="E115" s="60" t="s">
        <v>48</v>
      </c>
      <c r="F115" s="43" t="s">
        <v>89</v>
      </c>
      <c r="G115" s="44">
        <v>161</v>
      </c>
    </row>
    <row r="116" spans="1:7" ht="16" thickBot="1" x14ac:dyDescent="0.25">
      <c r="A116" s="34">
        <f t="shared" si="1"/>
        <v>82000263</v>
      </c>
      <c r="B116" s="39" t="s">
        <v>94</v>
      </c>
      <c r="C116" s="40">
        <v>82000263</v>
      </c>
      <c r="D116" s="41" t="s">
        <v>214</v>
      </c>
      <c r="E116" s="42" t="s">
        <v>48</v>
      </c>
      <c r="F116" s="43" t="s">
        <v>89</v>
      </c>
      <c r="G116" s="44">
        <v>161</v>
      </c>
    </row>
    <row r="117" spans="1:7" ht="16" thickBot="1" x14ac:dyDescent="0.25">
      <c r="A117" s="34">
        <f t="shared" si="1"/>
        <v>82000271</v>
      </c>
      <c r="B117" s="45" t="s">
        <v>94</v>
      </c>
      <c r="C117" s="46">
        <v>82000271</v>
      </c>
      <c r="D117" s="41" t="s">
        <v>215</v>
      </c>
      <c r="E117" s="47" t="s">
        <v>48</v>
      </c>
      <c r="F117" s="43" t="s">
        <v>89</v>
      </c>
      <c r="G117" s="44">
        <v>161</v>
      </c>
    </row>
    <row r="118" spans="1:7" ht="16" thickBot="1" x14ac:dyDescent="0.25">
      <c r="A118" s="34">
        <f t="shared" si="1"/>
        <v>82000280</v>
      </c>
      <c r="B118" s="45" t="s">
        <v>94</v>
      </c>
      <c r="C118" s="46">
        <v>82000280</v>
      </c>
      <c r="D118" s="41" t="s">
        <v>216</v>
      </c>
      <c r="E118" s="47" t="s">
        <v>48</v>
      </c>
      <c r="F118" s="43" t="s">
        <v>89</v>
      </c>
      <c r="G118" s="44">
        <v>161</v>
      </c>
    </row>
    <row r="119" spans="1:7" ht="16" thickBot="1" x14ac:dyDescent="0.25">
      <c r="A119" s="34">
        <f t="shared" si="1"/>
        <v>82000298</v>
      </c>
      <c r="B119" s="45" t="s">
        <v>94</v>
      </c>
      <c r="C119" s="46">
        <v>82000298</v>
      </c>
      <c r="D119" s="41" t="s">
        <v>217</v>
      </c>
      <c r="E119" s="47" t="s">
        <v>49</v>
      </c>
      <c r="F119" s="43" t="s">
        <v>201</v>
      </c>
      <c r="G119" s="44">
        <v>144</v>
      </c>
    </row>
    <row r="120" spans="1:7" ht="16" thickBot="1" x14ac:dyDescent="0.25">
      <c r="A120" s="34">
        <f t="shared" si="1"/>
        <v>82000301</v>
      </c>
      <c r="B120" s="45" t="s">
        <v>94</v>
      </c>
      <c r="C120" s="46">
        <v>82000301</v>
      </c>
      <c r="D120" s="41" t="s">
        <v>218</v>
      </c>
      <c r="E120" s="47" t="s">
        <v>49</v>
      </c>
      <c r="F120" s="43" t="s">
        <v>201</v>
      </c>
      <c r="G120" s="44">
        <v>144</v>
      </c>
    </row>
    <row r="121" spans="1:7" ht="16" thickBot="1" x14ac:dyDescent="0.25">
      <c r="A121" s="34" t="str">
        <f t="shared" si="1"/>
        <v>00005850</v>
      </c>
      <c r="B121" s="45" t="s">
        <v>94</v>
      </c>
      <c r="C121" s="46" t="s">
        <v>98</v>
      </c>
      <c r="D121" s="41" t="s">
        <v>50</v>
      </c>
      <c r="E121" s="47" t="s">
        <v>51</v>
      </c>
      <c r="F121" s="43" t="s">
        <v>92</v>
      </c>
      <c r="G121" s="44">
        <v>254</v>
      </c>
    </row>
    <row r="122" spans="1:7" ht="16" thickBot="1" x14ac:dyDescent="0.25">
      <c r="A122" s="34">
        <f t="shared" si="1"/>
        <v>82000352</v>
      </c>
      <c r="B122" s="45" t="s">
        <v>94</v>
      </c>
      <c r="C122" s="46">
        <v>82000352</v>
      </c>
      <c r="D122" s="41" t="s">
        <v>219</v>
      </c>
      <c r="E122" s="47" t="s">
        <v>47</v>
      </c>
      <c r="F122" s="43" t="s">
        <v>199</v>
      </c>
      <c r="G122" s="44">
        <v>222</v>
      </c>
    </row>
    <row r="123" spans="1:7" ht="16" thickBot="1" x14ac:dyDescent="0.25">
      <c r="A123" s="34">
        <f t="shared" si="1"/>
        <v>82000360</v>
      </c>
      <c r="B123" s="45" t="s">
        <v>94</v>
      </c>
      <c r="C123" s="46">
        <v>82000360</v>
      </c>
      <c r="D123" s="41" t="s">
        <v>220</v>
      </c>
      <c r="E123" s="47" t="s">
        <v>47</v>
      </c>
      <c r="F123" s="43" t="s">
        <v>92</v>
      </c>
      <c r="G123" s="44">
        <v>395</v>
      </c>
    </row>
    <row r="124" spans="1:7" ht="16" thickBot="1" x14ac:dyDescent="0.25">
      <c r="A124" s="34">
        <f t="shared" si="1"/>
        <v>82000387</v>
      </c>
      <c r="B124" s="45" t="s">
        <v>94</v>
      </c>
      <c r="C124" s="46">
        <v>82000387</v>
      </c>
      <c r="D124" s="41" t="s">
        <v>221</v>
      </c>
      <c r="E124" s="47" t="s">
        <v>47</v>
      </c>
      <c r="F124" s="43" t="s">
        <v>92</v>
      </c>
      <c r="G124" s="44">
        <v>224</v>
      </c>
    </row>
    <row r="125" spans="1:7" ht="16" thickBot="1" x14ac:dyDescent="0.25">
      <c r="A125" s="34">
        <f t="shared" si="1"/>
        <v>82000395</v>
      </c>
      <c r="B125" s="45" t="s">
        <v>94</v>
      </c>
      <c r="C125" s="46">
        <v>82000395</v>
      </c>
      <c r="D125" s="61" t="s">
        <v>222</v>
      </c>
      <c r="E125" s="47" t="s">
        <v>47</v>
      </c>
      <c r="F125" s="43" t="s">
        <v>199</v>
      </c>
      <c r="G125" s="44">
        <v>217</v>
      </c>
    </row>
    <row r="126" spans="1:7" ht="16" thickBot="1" x14ac:dyDescent="0.25">
      <c r="A126" s="34">
        <f t="shared" si="1"/>
        <v>82000743</v>
      </c>
      <c r="B126" s="45" t="s">
        <v>94</v>
      </c>
      <c r="C126" s="46">
        <v>82000743</v>
      </c>
      <c r="D126" s="41" t="s">
        <v>223</v>
      </c>
      <c r="E126" s="47" t="s">
        <v>47</v>
      </c>
      <c r="F126" s="43" t="s">
        <v>89</v>
      </c>
      <c r="G126" s="44">
        <v>161</v>
      </c>
    </row>
    <row r="127" spans="1:7" ht="16" thickBot="1" x14ac:dyDescent="0.25">
      <c r="A127" s="34">
        <f t="shared" si="1"/>
        <v>82000778</v>
      </c>
      <c r="B127" s="45" t="s">
        <v>94</v>
      </c>
      <c r="C127" s="46">
        <v>82000778</v>
      </c>
      <c r="D127" s="41" t="s">
        <v>224</v>
      </c>
      <c r="E127" s="47" t="s">
        <v>47</v>
      </c>
      <c r="F127" s="43" t="s">
        <v>92</v>
      </c>
      <c r="G127" s="44">
        <v>144</v>
      </c>
    </row>
    <row r="128" spans="1:7" ht="16" thickBot="1" x14ac:dyDescent="0.25">
      <c r="A128" s="34">
        <f t="shared" si="1"/>
        <v>82000786</v>
      </c>
      <c r="B128" s="45" t="s">
        <v>94</v>
      </c>
      <c r="C128" s="46">
        <v>82000786</v>
      </c>
      <c r="D128" s="41" t="s">
        <v>225</v>
      </c>
      <c r="E128" s="47" t="s">
        <v>52</v>
      </c>
      <c r="F128" s="43" t="s">
        <v>90</v>
      </c>
      <c r="G128" s="44">
        <v>232</v>
      </c>
    </row>
    <row r="129" spans="1:7" ht="16" thickBot="1" x14ac:dyDescent="0.25">
      <c r="A129" s="34">
        <f t="shared" si="1"/>
        <v>82000794</v>
      </c>
      <c r="B129" s="45" t="s">
        <v>94</v>
      </c>
      <c r="C129" s="46">
        <v>82000794</v>
      </c>
      <c r="D129" s="41" t="s">
        <v>226</v>
      </c>
      <c r="E129" s="47" t="s">
        <v>47</v>
      </c>
      <c r="F129" s="43" t="s">
        <v>92</v>
      </c>
      <c r="G129" s="44">
        <v>256</v>
      </c>
    </row>
    <row r="130" spans="1:7" ht="16" thickBot="1" x14ac:dyDescent="0.25">
      <c r="A130" s="34">
        <f t="shared" si="1"/>
        <v>82000808</v>
      </c>
      <c r="B130" s="45" t="s">
        <v>94</v>
      </c>
      <c r="C130" s="46">
        <v>82000808</v>
      </c>
      <c r="D130" s="41" t="s">
        <v>227</v>
      </c>
      <c r="E130" s="47" t="s">
        <v>47</v>
      </c>
      <c r="F130" s="43" t="s">
        <v>92</v>
      </c>
      <c r="G130" s="44">
        <v>256</v>
      </c>
    </row>
    <row r="131" spans="1:7" ht="16" thickBot="1" x14ac:dyDescent="0.25">
      <c r="A131" s="34">
        <f t="shared" ref="A131:A194" si="2">C131</f>
        <v>82000816</v>
      </c>
      <c r="B131" s="45" t="s">
        <v>94</v>
      </c>
      <c r="C131" s="46">
        <v>82000816</v>
      </c>
      <c r="D131" s="41" t="s">
        <v>228</v>
      </c>
      <c r="E131" s="47" t="s">
        <v>11</v>
      </c>
      <c r="F131" s="43" t="s">
        <v>90</v>
      </c>
      <c r="G131" s="44">
        <v>73</v>
      </c>
    </row>
    <row r="132" spans="1:7" ht="16" thickBot="1" x14ac:dyDescent="0.25">
      <c r="A132" s="34">
        <f t="shared" si="2"/>
        <v>82000832</v>
      </c>
      <c r="B132" s="45" t="s">
        <v>94</v>
      </c>
      <c r="C132" s="46">
        <v>82000832</v>
      </c>
      <c r="D132" s="41" t="s">
        <v>229</v>
      </c>
      <c r="E132" s="47" t="s">
        <v>53</v>
      </c>
      <c r="F132" s="43" t="s">
        <v>90</v>
      </c>
      <c r="G132" s="44">
        <v>73</v>
      </c>
    </row>
    <row r="133" spans="1:7" ht="16" thickBot="1" x14ac:dyDescent="0.25">
      <c r="A133" s="34">
        <f t="shared" si="2"/>
        <v>82000859</v>
      </c>
      <c r="B133" s="45" t="s">
        <v>94</v>
      </c>
      <c r="C133" s="46">
        <v>82000859</v>
      </c>
      <c r="D133" s="41" t="s">
        <v>230</v>
      </c>
      <c r="E133" s="47" t="s">
        <v>11</v>
      </c>
      <c r="F133" s="43" t="s">
        <v>90</v>
      </c>
      <c r="G133" s="44">
        <v>73</v>
      </c>
    </row>
    <row r="134" spans="1:7" ht="16" thickBot="1" x14ac:dyDescent="0.25">
      <c r="A134" s="34">
        <f t="shared" si="2"/>
        <v>82000875</v>
      </c>
      <c r="B134" s="45" t="s">
        <v>94</v>
      </c>
      <c r="C134" s="46">
        <v>82000875</v>
      </c>
      <c r="D134" s="41" t="s">
        <v>231</v>
      </c>
      <c r="E134" s="47" t="s">
        <v>11</v>
      </c>
      <c r="F134" s="43" t="s">
        <v>90</v>
      </c>
      <c r="G134" s="44">
        <v>73</v>
      </c>
    </row>
    <row r="135" spans="1:7" ht="16" thickBot="1" x14ac:dyDescent="0.25">
      <c r="A135" s="34">
        <f t="shared" si="2"/>
        <v>82000883</v>
      </c>
      <c r="B135" s="45" t="s">
        <v>94</v>
      </c>
      <c r="C135" s="46">
        <v>82000883</v>
      </c>
      <c r="D135" s="41" t="s">
        <v>232</v>
      </c>
      <c r="E135" s="47" t="s">
        <v>54</v>
      </c>
      <c r="F135" s="43" t="s">
        <v>89</v>
      </c>
      <c r="G135" s="44">
        <v>212</v>
      </c>
    </row>
    <row r="136" spans="1:7" ht="16" thickBot="1" x14ac:dyDescent="0.25">
      <c r="A136" s="34">
        <f t="shared" si="2"/>
        <v>82000891</v>
      </c>
      <c r="B136" s="45" t="s">
        <v>94</v>
      </c>
      <c r="C136" s="46">
        <v>82000891</v>
      </c>
      <c r="D136" s="41" t="s">
        <v>233</v>
      </c>
      <c r="E136" s="47" t="s">
        <v>54</v>
      </c>
      <c r="F136" s="43" t="s">
        <v>89</v>
      </c>
      <c r="G136" s="44">
        <v>144</v>
      </c>
    </row>
    <row r="137" spans="1:7" ht="16" thickBot="1" x14ac:dyDescent="0.25">
      <c r="A137" s="34">
        <f t="shared" si="2"/>
        <v>82000905</v>
      </c>
      <c r="B137" s="45" t="s">
        <v>94</v>
      </c>
      <c r="C137" s="46">
        <v>82000905</v>
      </c>
      <c r="D137" s="41" t="s">
        <v>234</v>
      </c>
      <c r="E137" s="47" t="s">
        <v>54</v>
      </c>
      <c r="F137" s="43" t="s">
        <v>89</v>
      </c>
      <c r="G137" s="44">
        <v>212</v>
      </c>
    </row>
    <row r="138" spans="1:7" ht="16" thickBot="1" x14ac:dyDescent="0.25">
      <c r="A138" s="34">
        <f t="shared" si="2"/>
        <v>82000913</v>
      </c>
      <c r="B138" s="45" t="s">
        <v>94</v>
      </c>
      <c r="C138" s="46">
        <v>82000913</v>
      </c>
      <c r="D138" s="41" t="s">
        <v>235</v>
      </c>
      <c r="E138" s="47" t="s">
        <v>54</v>
      </c>
      <c r="F138" s="43" t="s">
        <v>89</v>
      </c>
      <c r="G138" s="44">
        <v>144</v>
      </c>
    </row>
    <row r="139" spans="1:7" ht="16" thickBot="1" x14ac:dyDescent="0.25">
      <c r="A139" s="34">
        <f t="shared" si="2"/>
        <v>82001073</v>
      </c>
      <c r="B139" s="45" t="s">
        <v>94</v>
      </c>
      <c r="C139" s="46">
        <v>82001073</v>
      </c>
      <c r="D139" s="41" t="s">
        <v>236</v>
      </c>
      <c r="E139" s="47" t="s">
        <v>13</v>
      </c>
      <c r="F139" s="43" t="s">
        <v>90</v>
      </c>
      <c r="G139" s="44">
        <v>78</v>
      </c>
    </row>
    <row r="140" spans="1:7" ht="16" thickBot="1" x14ac:dyDescent="0.25">
      <c r="A140" s="34">
        <f t="shared" si="2"/>
        <v>82001103</v>
      </c>
      <c r="B140" s="45" t="s">
        <v>94</v>
      </c>
      <c r="C140" s="46">
        <v>82001103</v>
      </c>
      <c r="D140" s="41" t="s">
        <v>237</v>
      </c>
      <c r="E140" s="47" t="s">
        <v>55</v>
      </c>
      <c r="F140" s="43" t="s">
        <v>89</v>
      </c>
      <c r="G140" s="44">
        <v>161</v>
      </c>
    </row>
    <row r="141" spans="1:7" ht="16" thickBot="1" x14ac:dyDescent="0.25">
      <c r="A141" s="34">
        <f t="shared" si="2"/>
        <v>82001120</v>
      </c>
      <c r="B141" s="45" t="s">
        <v>94</v>
      </c>
      <c r="C141" s="46">
        <v>82001120</v>
      </c>
      <c r="D141" s="41" t="s">
        <v>238</v>
      </c>
      <c r="E141" s="47" t="s">
        <v>55</v>
      </c>
      <c r="F141" s="43" t="s">
        <v>89</v>
      </c>
      <c r="G141" s="44">
        <v>161</v>
      </c>
    </row>
    <row r="142" spans="1:7" ht="16" thickBot="1" x14ac:dyDescent="0.25">
      <c r="A142" s="34">
        <f t="shared" si="2"/>
        <v>82001154</v>
      </c>
      <c r="B142" s="45" t="s">
        <v>94</v>
      </c>
      <c r="C142" s="46">
        <v>82001154</v>
      </c>
      <c r="D142" s="41" t="s">
        <v>239</v>
      </c>
      <c r="E142" s="47" t="s">
        <v>56</v>
      </c>
      <c r="F142" s="43" t="s">
        <v>92</v>
      </c>
      <c r="G142" s="44">
        <v>198</v>
      </c>
    </row>
    <row r="143" spans="1:7" ht="16" thickBot="1" x14ac:dyDescent="0.25">
      <c r="A143" s="34">
        <f t="shared" si="2"/>
        <v>82001170</v>
      </c>
      <c r="B143" s="45" t="s">
        <v>94</v>
      </c>
      <c r="C143" s="46">
        <v>82001170</v>
      </c>
      <c r="D143" s="41" t="s">
        <v>240</v>
      </c>
      <c r="E143" s="47" t="s">
        <v>57</v>
      </c>
      <c r="F143" s="43" t="s">
        <v>92</v>
      </c>
      <c r="G143" s="44">
        <v>410</v>
      </c>
    </row>
    <row r="144" spans="1:7" ht="16" thickBot="1" x14ac:dyDescent="0.25">
      <c r="A144" s="34">
        <f t="shared" si="2"/>
        <v>82001189</v>
      </c>
      <c r="B144" s="45" t="s">
        <v>94</v>
      </c>
      <c r="C144" s="46">
        <v>82001189</v>
      </c>
      <c r="D144" s="41" t="s">
        <v>241</v>
      </c>
      <c r="E144" s="47" t="s">
        <v>57</v>
      </c>
      <c r="F144" s="43" t="s">
        <v>92</v>
      </c>
      <c r="G144" s="44">
        <v>214</v>
      </c>
    </row>
    <row r="145" spans="1:7" ht="16" thickBot="1" x14ac:dyDescent="0.25">
      <c r="A145" s="34">
        <f t="shared" si="2"/>
        <v>82001286</v>
      </c>
      <c r="B145" s="45" t="s">
        <v>94</v>
      </c>
      <c r="C145" s="46">
        <v>82001286</v>
      </c>
      <c r="D145" s="41" t="s">
        <v>242</v>
      </c>
      <c r="E145" s="47" t="s">
        <v>58</v>
      </c>
      <c r="F145" s="43" t="s">
        <v>90</v>
      </c>
      <c r="G145" s="44">
        <v>361</v>
      </c>
    </row>
    <row r="146" spans="1:7" ht="16" thickBot="1" x14ac:dyDescent="0.25">
      <c r="A146" s="34">
        <f t="shared" si="2"/>
        <v>82001294</v>
      </c>
      <c r="B146" s="45" t="s">
        <v>94</v>
      </c>
      <c r="C146" s="46">
        <v>82001294</v>
      </c>
      <c r="D146" s="41" t="s">
        <v>243</v>
      </c>
      <c r="E146" s="47" t="s">
        <v>58</v>
      </c>
      <c r="F146" s="43" t="s">
        <v>90</v>
      </c>
      <c r="G146" s="44">
        <v>186</v>
      </c>
    </row>
    <row r="147" spans="1:7" ht="16" thickBot="1" x14ac:dyDescent="0.25">
      <c r="A147" s="34">
        <f t="shared" si="2"/>
        <v>5015</v>
      </c>
      <c r="B147" s="45" t="s">
        <v>94</v>
      </c>
      <c r="C147" s="46">
        <v>5015</v>
      </c>
      <c r="D147" s="41" t="s">
        <v>244</v>
      </c>
      <c r="E147" s="47" t="s">
        <v>59</v>
      </c>
      <c r="F147" s="43" t="s">
        <v>199</v>
      </c>
      <c r="G147" s="44">
        <v>75</v>
      </c>
    </row>
    <row r="148" spans="1:7" ht="16" thickBot="1" x14ac:dyDescent="0.25">
      <c r="A148" s="34">
        <f t="shared" si="2"/>
        <v>5181</v>
      </c>
      <c r="B148" s="45" t="s">
        <v>94</v>
      </c>
      <c r="C148" s="46">
        <v>5181</v>
      </c>
      <c r="D148" s="41" t="s">
        <v>245</v>
      </c>
      <c r="E148" s="47" t="s">
        <v>59</v>
      </c>
      <c r="F148" s="43" t="s">
        <v>199</v>
      </c>
      <c r="G148" s="44">
        <v>360</v>
      </c>
    </row>
    <row r="149" spans="1:7" ht="16" thickBot="1" x14ac:dyDescent="0.25">
      <c r="A149" s="34">
        <f t="shared" si="2"/>
        <v>82001391</v>
      </c>
      <c r="B149" s="45" t="s">
        <v>94</v>
      </c>
      <c r="C149" s="46">
        <v>82001391</v>
      </c>
      <c r="D149" s="41" t="s">
        <v>246</v>
      </c>
      <c r="E149" s="47" t="s">
        <v>40</v>
      </c>
      <c r="F149" s="43" t="s">
        <v>90</v>
      </c>
      <c r="G149" s="44">
        <v>428</v>
      </c>
    </row>
    <row r="150" spans="1:7" ht="16" thickBot="1" x14ac:dyDescent="0.25">
      <c r="A150" s="34">
        <f t="shared" si="2"/>
        <v>82001499</v>
      </c>
      <c r="B150" s="45" t="s">
        <v>94</v>
      </c>
      <c r="C150" s="46">
        <v>82001499</v>
      </c>
      <c r="D150" s="41" t="s">
        <v>247</v>
      </c>
      <c r="E150" s="47" t="s">
        <v>12</v>
      </c>
      <c r="F150" s="43" t="s">
        <v>90</v>
      </c>
      <c r="G150" s="44">
        <v>8</v>
      </c>
    </row>
    <row r="151" spans="1:7" ht="16" thickBot="1" x14ac:dyDescent="0.25">
      <c r="A151" s="34">
        <f t="shared" si="2"/>
        <v>82001502</v>
      </c>
      <c r="B151" s="45" t="s">
        <v>94</v>
      </c>
      <c r="C151" s="46">
        <v>82001502</v>
      </c>
      <c r="D151" s="41" t="s">
        <v>248</v>
      </c>
      <c r="E151" s="47" t="s">
        <v>60</v>
      </c>
      <c r="F151" s="43" t="s">
        <v>92</v>
      </c>
      <c r="G151" s="44">
        <v>622</v>
      </c>
    </row>
    <row r="152" spans="1:7" ht="16" thickBot="1" x14ac:dyDescent="0.25">
      <c r="A152" s="34">
        <f t="shared" si="2"/>
        <v>82001545</v>
      </c>
      <c r="B152" s="45" t="s">
        <v>94</v>
      </c>
      <c r="C152" s="46">
        <v>82001545</v>
      </c>
      <c r="D152" s="41" t="s">
        <v>249</v>
      </c>
      <c r="E152" s="47" t="s">
        <v>54</v>
      </c>
      <c r="F152" s="43" t="s">
        <v>201</v>
      </c>
      <c r="G152" s="44">
        <v>144</v>
      </c>
    </row>
    <row r="153" spans="1:7" ht="16" thickBot="1" x14ac:dyDescent="0.25">
      <c r="A153" s="34">
        <f t="shared" si="2"/>
        <v>82001510</v>
      </c>
      <c r="B153" s="45" t="s">
        <v>94</v>
      </c>
      <c r="C153" s="46">
        <v>82001510</v>
      </c>
      <c r="D153" s="41" t="s">
        <v>250</v>
      </c>
      <c r="E153" s="47" t="s">
        <v>57</v>
      </c>
      <c r="F153" s="43" t="s">
        <v>92</v>
      </c>
      <c r="G153" s="44">
        <v>521</v>
      </c>
    </row>
    <row r="154" spans="1:7" ht="16" thickBot="1" x14ac:dyDescent="0.25">
      <c r="A154" s="34">
        <f t="shared" si="2"/>
        <v>82001529</v>
      </c>
      <c r="B154" s="45" t="s">
        <v>94</v>
      </c>
      <c r="C154" s="46">
        <v>82001529</v>
      </c>
      <c r="D154" s="61" t="s">
        <v>251</v>
      </c>
      <c r="E154" s="47" t="s">
        <v>57</v>
      </c>
      <c r="F154" s="43" t="s">
        <v>92</v>
      </c>
      <c r="G154" s="44">
        <v>521</v>
      </c>
    </row>
    <row r="155" spans="1:7" ht="16" thickBot="1" x14ac:dyDescent="0.25">
      <c r="A155" s="34">
        <f t="shared" si="2"/>
        <v>82001553</v>
      </c>
      <c r="B155" s="45" t="s">
        <v>94</v>
      </c>
      <c r="C155" s="46">
        <v>82001553</v>
      </c>
      <c r="D155" s="41" t="s">
        <v>252</v>
      </c>
      <c r="E155" s="47" t="s">
        <v>61</v>
      </c>
      <c r="F155" s="43" t="s">
        <v>89</v>
      </c>
      <c r="G155" s="44">
        <v>161</v>
      </c>
    </row>
    <row r="156" spans="1:7" ht="16" thickBot="1" x14ac:dyDescent="0.25">
      <c r="A156" s="34">
        <f t="shared" si="2"/>
        <v>82001588</v>
      </c>
      <c r="B156" s="45" t="s">
        <v>94</v>
      </c>
      <c r="C156" s="46">
        <v>82001588</v>
      </c>
      <c r="D156" s="61" t="s">
        <v>253</v>
      </c>
      <c r="E156" s="47" t="s">
        <v>62</v>
      </c>
      <c r="F156" s="43" t="s">
        <v>89</v>
      </c>
      <c r="G156" s="44">
        <v>333</v>
      </c>
    </row>
    <row r="157" spans="1:7" ht="16" thickBot="1" x14ac:dyDescent="0.25">
      <c r="A157" s="34">
        <f t="shared" si="2"/>
        <v>82001618</v>
      </c>
      <c r="B157" s="45" t="s">
        <v>94</v>
      </c>
      <c r="C157" s="46">
        <v>82001618</v>
      </c>
      <c r="D157" s="41" t="s">
        <v>254</v>
      </c>
      <c r="E157" s="47" t="s">
        <v>61</v>
      </c>
      <c r="F157" s="43" t="s">
        <v>89</v>
      </c>
      <c r="G157" s="44">
        <v>161</v>
      </c>
    </row>
    <row r="158" spans="1:7" ht="16" thickBot="1" x14ac:dyDescent="0.25">
      <c r="A158" s="34">
        <f t="shared" si="2"/>
        <v>82001596</v>
      </c>
      <c r="B158" s="45" t="s">
        <v>94</v>
      </c>
      <c r="C158" s="46">
        <v>82001596</v>
      </c>
      <c r="D158" s="41" t="s">
        <v>255</v>
      </c>
      <c r="E158" s="47" t="s">
        <v>62</v>
      </c>
      <c r="F158" s="43" t="s">
        <v>89</v>
      </c>
      <c r="G158" s="44">
        <v>333</v>
      </c>
    </row>
    <row r="159" spans="1:7" ht="16" thickBot="1" x14ac:dyDescent="0.25">
      <c r="A159" s="34">
        <f t="shared" si="2"/>
        <v>82001634</v>
      </c>
      <c r="B159" s="45" t="s">
        <v>94</v>
      </c>
      <c r="C159" s="46">
        <v>82001634</v>
      </c>
      <c r="D159" s="41" t="s">
        <v>256</v>
      </c>
      <c r="E159" s="47" t="s">
        <v>63</v>
      </c>
      <c r="F159" s="43" t="s">
        <v>92</v>
      </c>
      <c r="G159" s="44">
        <v>322</v>
      </c>
    </row>
    <row r="160" spans="1:7" ht="16" thickBot="1" x14ac:dyDescent="0.25">
      <c r="A160" s="34">
        <f t="shared" si="2"/>
        <v>82001707</v>
      </c>
      <c r="B160" s="45" t="s">
        <v>94</v>
      </c>
      <c r="C160" s="46">
        <v>82001707</v>
      </c>
      <c r="D160" s="41" t="s">
        <v>257</v>
      </c>
      <c r="E160" s="47" t="s">
        <v>61</v>
      </c>
      <c r="F160" s="43" t="s">
        <v>90</v>
      </c>
      <c r="G160" s="44">
        <v>64</v>
      </c>
    </row>
    <row r="161" spans="1:7" ht="16" thickBot="1" x14ac:dyDescent="0.25">
      <c r="A161" s="34">
        <f t="shared" si="2"/>
        <v>82001715</v>
      </c>
      <c r="B161" s="45" t="s">
        <v>94</v>
      </c>
      <c r="C161" s="46">
        <v>82001715</v>
      </c>
      <c r="D161" s="41" t="s">
        <v>258</v>
      </c>
      <c r="E161" s="47" t="s">
        <v>61</v>
      </c>
      <c r="F161" s="43" t="s">
        <v>90</v>
      </c>
      <c r="G161" s="44">
        <v>64</v>
      </c>
    </row>
    <row r="162" spans="1:7" ht="16" thickBot="1" x14ac:dyDescent="0.25">
      <c r="A162" s="34">
        <f t="shared" si="2"/>
        <v>4193</v>
      </c>
      <c r="B162" s="45" t="s">
        <v>95</v>
      </c>
      <c r="C162" s="46">
        <v>4193</v>
      </c>
      <c r="D162" s="41" t="s">
        <v>259</v>
      </c>
      <c r="E162" s="47" t="s">
        <v>13</v>
      </c>
      <c r="F162" s="43" t="s">
        <v>90</v>
      </c>
      <c r="G162" s="44">
        <v>157</v>
      </c>
    </row>
    <row r="163" spans="1:7" ht="16" thickBot="1" x14ac:dyDescent="0.25">
      <c r="A163" s="34">
        <f t="shared" si="2"/>
        <v>85400033</v>
      </c>
      <c r="B163" s="45" t="s">
        <v>95</v>
      </c>
      <c r="C163" s="46">
        <v>85400033</v>
      </c>
      <c r="D163" s="41" t="s">
        <v>260</v>
      </c>
      <c r="E163" s="47" t="s">
        <v>64</v>
      </c>
      <c r="F163" s="43" t="s">
        <v>92</v>
      </c>
      <c r="G163" s="44">
        <v>212</v>
      </c>
    </row>
    <row r="164" spans="1:7" ht="16" thickBot="1" x14ac:dyDescent="0.25">
      <c r="A164" s="34">
        <f t="shared" si="2"/>
        <v>85400041</v>
      </c>
      <c r="B164" s="45" t="s">
        <v>95</v>
      </c>
      <c r="C164" s="46">
        <v>85400041</v>
      </c>
      <c r="D164" s="41" t="s">
        <v>261</v>
      </c>
      <c r="E164" s="47" t="s">
        <v>13</v>
      </c>
      <c r="F164" s="43" t="s">
        <v>92</v>
      </c>
      <c r="G164" s="44">
        <v>212</v>
      </c>
    </row>
    <row r="165" spans="1:7" ht="16" thickBot="1" x14ac:dyDescent="0.25">
      <c r="A165" s="34">
        <f t="shared" si="2"/>
        <v>85400050</v>
      </c>
      <c r="B165" s="45" t="s">
        <v>95</v>
      </c>
      <c r="C165" s="46">
        <v>85400050</v>
      </c>
      <c r="D165" s="41" t="s">
        <v>262</v>
      </c>
      <c r="E165" s="47" t="s">
        <v>64</v>
      </c>
      <c r="F165" s="43" t="s">
        <v>92</v>
      </c>
      <c r="G165" s="44">
        <v>212</v>
      </c>
    </row>
    <row r="166" spans="1:7" ht="16" thickBot="1" x14ac:dyDescent="0.25">
      <c r="A166" s="34">
        <f t="shared" si="2"/>
        <v>85400068</v>
      </c>
      <c r="B166" s="49" t="s">
        <v>95</v>
      </c>
      <c r="C166" s="50">
        <v>85400068</v>
      </c>
      <c r="D166" s="41" t="s">
        <v>263</v>
      </c>
      <c r="E166" s="51" t="s">
        <v>64</v>
      </c>
      <c r="F166" s="43" t="s">
        <v>92</v>
      </c>
      <c r="G166" s="44">
        <v>212</v>
      </c>
    </row>
    <row r="167" spans="1:7" ht="16" thickBot="1" x14ac:dyDescent="0.25">
      <c r="A167" s="34">
        <f t="shared" si="2"/>
        <v>85400076</v>
      </c>
      <c r="B167" s="62" t="s">
        <v>95</v>
      </c>
      <c r="C167" s="56">
        <v>85400076</v>
      </c>
      <c r="D167" s="61" t="s">
        <v>264</v>
      </c>
      <c r="E167" s="57" t="s">
        <v>65</v>
      </c>
      <c r="F167" s="43" t="s">
        <v>90</v>
      </c>
      <c r="G167" s="44">
        <v>154</v>
      </c>
    </row>
    <row r="168" spans="1:7" ht="16" thickBot="1" x14ac:dyDescent="0.25">
      <c r="A168" s="34">
        <f t="shared" si="2"/>
        <v>85400084</v>
      </c>
      <c r="B168" s="53" t="s">
        <v>95</v>
      </c>
      <c r="C168" s="46">
        <v>85400084</v>
      </c>
      <c r="D168" s="61" t="s">
        <v>265</v>
      </c>
      <c r="E168" s="47" t="s">
        <v>65</v>
      </c>
      <c r="F168" s="43" t="s">
        <v>90</v>
      </c>
      <c r="G168" s="44">
        <v>154</v>
      </c>
    </row>
    <row r="169" spans="1:7" ht="16" thickBot="1" x14ac:dyDescent="0.25">
      <c r="A169" s="34">
        <f t="shared" si="2"/>
        <v>85400092</v>
      </c>
      <c r="B169" s="53" t="s">
        <v>95</v>
      </c>
      <c r="C169" s="46">
        <v>85400092</v>
      </c>
      <c r="D169" s="61" t="s">
        <v>266</v>
      </c>
      <c r="E169" s="47" t="s">
        <v>65</v>
      </c>
      <c r="F169" s="43" t="s">
        <v>90</v>
      </c>
      <c r="G169" s="44">
        <v>583</v>
      </c>
    </row>
    <row r="170" spans="1:7" ht="16" thickBot="1" x14ac:dyDescent="0.25">
      <c r="A170" s="34">
        <f t="shared" si="2"/>
        <v>85400106</v>
      </c>
      <c r="B170" s="53" t="s">
        <v>95</v>
      </c>
      <c r="C170" s="46">
        <v>85400106</v>
      </c>
      <c r="D170" s="61" t="s">
        <v>267</v>
      </c>
      <c r="E170" s="47" t="s">
        <v>65</v>
      </c>
      <c r="F170" s="43" t="s">
        <v>90</v>
      </c>
      <c r="G170" s="44">
        <v>2166</v>
      </c>
    </row>
    <row r="171" spans="1:7" ht="16" thickBot="1" x14ac:dyDescent="0.25">
      <c r="A171" s="34">
        <f t="shared" si="2"/>
        <v>85400114</v>
      </c>
      <c r="B171" s="53" t="s">
        <v>95</v>
      </c>
      <c r="C171" s="46">
        <v>85400114</v>
      </c>
      <c r="D171" s="61" t="s">
        <v>268</v>
      </c>
      <c r="E171" s="47" t="s">
        <v>65</v>
      </c>
      <c r="F171" s="43" t="s">
        <v>306</v>
      </c>
      <c r="G171" s="44">
        <v>472</v>
      </c>
    </row>
    <row r="172" spans="1:7" ht="16" thickBot="1" x14ac:dyDescent="0.25">
      <c r="A172" s="34">
        <f t="shared" si="2"/>
        <v>85400149</v>
      </c>
      <c r="B172" s="53" t="s">
        <v>95</v>
      </c>
      <c r="C172" s="46">
        <v>85400149</v>
      </c>
      <c r="D172" s="41" t="s">
        <v>269</v>
      </c>
      <c r="E172" s="47" t="s">
        <v>66</v>
      </c>
      <c r="F172" s="43" t="s">
        <v>307</v>
      </c>
      <c r="G172" s="44">
        <v>472</v>
      </c>
    </row>
    <row r="173" spans="1:7" ht="16" thickBot="1" x14ac:dyDescent="0.25">
      <c r="A173" s="34">
        <f t="shared" si="2"/>
        <v>85400165</v>
      </c>
      <c r="B173" s="53" t="s">
        <v>95</v>
      </c>
      <c r="C173" s="46">
        <v>85400165</v>
      </c>
      <c r="D173" s="41" t="s">
        <v>270</v>
      </c>
      <c r="E173" s="47" t="s">
        <v>65</v>
      </c>
      <c r="F173" s="43" t="s">
        <v>90</v>
      </c>
      <c r="G173" s="44">
        <v>872</v>
      </c>
    </row>
    <row r="174" spans="1:7" ht="16" thickBot="1" x14ac:dyDescent="0.25">
      <c r="A174" s="34">
        <f t="shared" si="2"/>
        <v>85400173</v>
      </c>
      <c r="B174" s="53" t="s">
        <v>95</v>
      </c>
      <c r="C174" s="46">
        <v>85400173</v>
      </c>
      <c r="D174" s="61" t="s">
        <v>271</v>
      </c>
      <c r="E174" s="47" t="s">
        <v>65</v>
      </c>
      <c r="F174" s="43" t="s">
        <v>90</v>
      </c>
      <c r="G174" s="44">
        <v>872</v>
      </c>
    </row>
    <row r="175" spans="1:7" ht="16" thickBot="1" x14ac:dyDescent="0.25">
      <c r="A175" s="34">
        <f t="shared" si="2"/>
        <v>85400157</v>
      </c>
      <c r="B175" s="53" t="s">
        <v>95</v>
      </c>
      <c r="C175" s="46">
        <v>85400157</v>
      </c>
      <c r="D175" s="61" t="s">
        <v>272</v>
      </c>
      <c r="E175" s="47" t="s">
        <v>65</v>
      </c>
      <c r="F175" s="43" t="s">
        <v>90</v>
      </c>
      <c r="G175" s="44">
        <v>1343</v>
      </c>
    </row>
    <row r="176" spans="1:7" ht="16" thickBot="1" x14ac:dyDescent="0.25">
      <c r="A176" s="34">
        <f t="shared" si="2"/>
        <v>85500038</v>
      </c>
      <c r="B176" s="53" t="s">
        <v>95</v>
      </c>
      <c r="C176" s="46">
        <v>85500038</v>
      </c>
      <c r="D176" s="41" t="s">
        <v>273</v>
      </c>
      <c r="E176" s="47" t="s">
        <v>67</v>
      </c>
      <c r="F176" s="43" t="s">
        <v>90</v>
      </c>
      <c r="G176" s="44">
        <v>2132</v>
      </c>
    </row>
    <row r="177" spans="1:7" ht="16" thickBot="1" x14ac:dyDescent="0.25">
      <c r="A177" s="34">
        <f t="shared" si="2"/>
        <v>81000243</v>
      </c>
      <c r="B177" s="53" t="s">
        <v>95</v>
      </c>
      <c r="C177" s="46">
        <v>81000243</v>
      </c>
      <c r="D177" s="41" t="s">
        <v>274</v>
      </c>
      <c r="E177" s="47" t="s">
        <v>13</v>
      </c>
      <c r="F177" s="43" t="s">
        <v>90</v>
      </c>
      <c r="G177" s="44">
        <v>34</v>
      </c>
    </row>
    <row r="178" spans="1:7" ht="16" thickBot="1" x14ac:dyDescent="0.25">
      <c r="A178" s="34">
        <f t="shared" si="2"/>
        <v>4270</v>
      </c>
      <c r="B178" s="53" t="s">
        <v>95</v>
      </c>
      <c r="C178" s="46">
        <v>4270</v>
      </c>
      <c r="D178" s="61" t="s">
        <v>68</v>
      </c>
      <c r="E178" s="47" t="s">
        <v>13</v>
      </c>
      <c r="F178" s="43" t="s">
        <v>90</v>
      </c>
      <c r="G178" s="44">
        <v>266</v>
      </c>
    </row>
    <row r="179" spans="1:7" ht="16" thickBot="1" x14ac:dyDescent="0.25">
      <c r="A179" s="34">
        <f t="shared" si="2"/>
        <v>85400181</v>
      </c>
      <c r="B179" s="53" t="s">
        <v>95</v>
      </c>
      <c r="C179" s="46">
        <v>85400181</v>
      </c>
      <c r="D179" s="61" t="s">
        <v>275</v>
      </c>
      <c r="E179" s="47" t="s">
        <v>65</v>
      </c>
      <c r="F179" s="43" t="s">
        <v>90</v>
      </c>
      <c r="G179" s="44">
        <v>2166</v>
      </c>
    </row>
    <row r="180" spans="1:7" ht="16" thickBot="1" x14ac:dyDescent="0.25">
      <c r="A180" s="34">
        <f t="shared" si="2"/>
        <v>85400190</v>
      </c>
      <c r="B180" s="53" t="s">
        <v>95</v>
      </c>
      <c r="C180" s="46">
        <v>85400190</v>
      </c>
      <c r="D180" s="61" t="s">
        <v>276</v>
      </c>
      <c r="E180" s="47" t="s">
        <v>30</v>
      </c>
      <c r="F180" s="43" t="s">
        <v>90</v>
      </c>
      <c r="G180" s="44">
        <v>847</v>
      </c>
    </row>
    <row r="181" spans="1:7" ht="16" thickBot="1" x14ac:dyDescent="0.25">
      <c r="A181" s="34">
        <f t="shared" si="2"/>
        <v>4192</v>
      </c>
      <c r="B181" s="53" t="s">
        <v>95</v>
      </c>
      <c r="C181" s="46">
        <v>4192</v>
      </c>
      <c r="D181" s="61" t="s">
        <v>277</v>
      </c>
      <c r="E181" s="47" t="s">
        <v>13</v>
      </c>
      <c r="F181" s="43" t="s">
        <v>90</v>
      </c>
      <c r="G181" s="44">
        <v>709</v>
      </c>
    </row>
    <row r="182" spans="1:7" ht="16" thickBot="1" x14ac:dyDescent="0.25">
      <c r="A182" s="34">
        <f t="shared" si="2"/>
        <v>85400211</v>
      </c>
      <c r="B182" s="53" t="s">
        <v>95</v>
      </c>
      <c r="C182" s="46">
        <v>85400211</v>
      </c>
      <c r="D182" s="61" t="s">
        <v>278</v>
      </c>
      <c r="E182" s="47" t="s">
        <v>69</v>
      </c>
      <c r="F182" s="43" t="s">
        <v>90</v>
      </c>
      <c r="G182" s="44">
        <v>134</v>
      </c>
    </row>
    <row r="183" spans="1:7" ht="16" thickBot="1" x14ac:dyDescent="0.25">
      <c r="A183" s="34">
        <f t="shared" si="2"/>
        <v>85400220</v>
      </c>
      <c r="B183" s="53" t="s">
        <v>95</v>
      </c>
      <c r="C183" s="46">
        <v>85400220</v>
      </c>
      <c r="D183" s="61" t="s">
        <v>279</v>
      </c>
      <c r="E183" s="47" t="s">
        <v>66</v>
      </c>
      <c r="F183" s="43" t="s">
        <v>90</v>
      </c>
      <c r="G183" s="44">
        <v>299</v>
      </c>
    </row>
    <row r="184" spans="1:7" ht="16" thickBot="1" x14ac:dyDescent="0.25">
      <c r="A184" s="34">
        <f t="shared" si="2"/>
        <v>85400246</v>
      </c>
      <c r="B184" s="53" t="s">
        <v>95</v>
      </c>
      <c r="C184" s="46">
        <v>85400246</v>
      </c>
      <c r="D184" s="61" t="s">
        <v>280</v>
      </c>
      <c r="E184" s="47" t="s">
        <v>70</v>
      </c>
      <c r="F184" s="43" t="s">
        <v>89</v>
      </c>
      <c r="G184" s="44">
        <v>672</v>
      </c>
    </row>
    <row r="185" spans="1:7" ht="16" thickBot="1" x14ac:dyDescent="0.25">
      <c r="A185" s="34">
        <f t="shared" si="2"/>
        <v>85400254</v>
      </c>
      <c r="B185" s="53" t="s">
        <v>95</v>
      </c>
      <c r="C185" s="46">
        <v>85400254</v>
      </c>
      <c r="D185" s="61" t="s">
        <v>281</v>
      </c>
      <c r="E185" s="47" t="s">
        <v>70</v>
      </c>
      <c r="F185" s="43" t="s">
        <v>89</v>
      </c>
      <c r="G185" s="44">
        <v>672</v>
      </c>
    </row>
    <row r="186" spans="1:7" ht="16" thickBot="1" x14ac:dyDescent="0.25">
      <c r="A186" s="34">
        <f t="shared" si="2"/>
        <v>85400262</v>
      </c>
      <c r="B186" s="53" t="s">
        <v>95</v>
      </c>
      <c r="C186" s="46">
        <v>85400262</v>
      </c>
      <c r="D186" s="61" t="s">
        <v>282</v>
      </c>
      <c r="E186" s="47" t="s">
        <v>71</v>
      </c>
      <c r="F186" s="43" t="s">
        <v>90</v>
      </c>
      <c r="G186" s="44">
        <v>118</v>
      </c>
    </row>
    <row r="187" spans="1:7" ht="16" thickBot="1" x14ac:dyDescent="0.25">
      <c r="A187" s="34">
        <f t="shared" si="2"/>
        <v>85400270</v>
      </c>
      <c r="B187" s="53" t="s">
        <v>95</v>
      </c>
      <c r="C187" s="46">
        <v>85400270</v>
      </c>
      <c r="D187" s="41" t="s">
        <v>283</v>
      </c>
      <c r="E187" s="47" t="s">
        <v>72</v>
      </c>
      <c r="F187" s="43" t="s">
        <v>89</v>
      </c>
      <c r="G187" s="44">
        <v>733</v>
      </c>
    </row>
    <row r="188" spans="1:7" ht="16" thickBot="1" x14ac:dyDescent="0.25">
      <c r="A188" s="34">
        <f t="shared" si="2"/>
        <v>85400289</v>
      </c>
      <c r="B188" s="53" t="s">
        <v>95</v>
      </c>
      <c r="C188" s="46">
        <v>85400289</v>
      </c>
      <c r="D188" s="41" t="s">
        <v>284</v>
      </c>
      <c r="E188" s="47" t="s">
        <v>65</v>
      </c>
      <c r="F188" s="43" t="s">
        <v>90</v>
      </c>
      <c r="G188" s="44">
        <v>882</v>
      </c>
    </row>
    <row r="189" spans="1:7" ht="16" thickBot="1" x14ac:dyDescent="0.25">
      <c r="A189" s="34">
        <f t="shared" si="2"/>
        <v>85400300</v>
      </c>
      <c r="B189" s="53" t="s">
        <v>95</v>
      </c>
      <c r="C189" s="46">
        <v>85400300</v>
      </c>
      <c r="D189" s="61" t="s">
        <v>285</v>
      </c>
      <c r="E189" s="47" t="s">
        <v>65</v>
      </c>
      <c r="F189" s="43" t="s">
        <v>90</v>
      </c>
      <c r="G189" s="44">
        <v>2964</v>
      </c>
    </row>
    <row r="190" spans="1:7" ht="16" thickBot="1" x14ac:dyDescent="0.25">
      <c r="A190" s="34">
        <f t="shared" si="2"/>
        <v>85400319</v>
      </c>
      <c r="B190" s="53" t="s">
        <v>95</v>
      </c>
      <c r="C190" s="46">
        <v>85400319</v>
      </c>
      <c r="D190" s="61" t="s">
        <v>286</v>
      </c>
      <c r="E190" s="47" t="s">
        <v>65</v>
      </c>
      <c r="F190" s="43" t="s">
        <v>90</v>
      </c>
      <c r="G190" s="44">
        <v>1471</v>
      </c>
    </row>
    <row r="191" spans="1:7" ht="16" thickBot="1" x14ac:dyDescent="0.25">
      <c r="A191" s="34">
        <f t="shared" si="2"/>
        <v>85400343</v>
      </c>
      <c r="B191" s="53" t="s">
        <v>95</v>
      </c>
      <c r="C191" s="48">
        <v>85400343</v>
      </c>
      <c r="D191" s="41" t="s">
        <v>287</v>
      </c>
      <c r="E191" s="47" t="s">
        <v>65</v>
      </c>
      <c r="F191" s="43" t="s">
        <v>90</v>
      </c>
      <c r="G191" s="44">
        <v>866</v>
      </c>
    </row>
    <row r="192" spans="1:7" ht="16" thickBot="1" x14ac:dyDescent="0.25">
      <c r="A192" s="34">
        <f t="shared" si="2"/>
        <v>85400360</v>
      </c>
      <c r="B192" s="53" t="s">
        <v>95</v>
      </c>
      <c r="C192" s="46">
        <v>85400360</v>
      </c>
      <c r="D192" s="41" t="s">
        <v>288</v>
      </c>
      <c r="E192" s="47" t="s">
        <v>65</v>
      </c>
      <c r="F192" s="43" t="s">
        <v>199</v>
      </c>
      <c r="G192" s="44">
        <v>1680</v>
      </c>
    </row>
    <row r="193" spans="1:7" ht="16" thickBot="1" x14ac:dyDescent="0.25">
      <c r="A193" s="34">
        <f t="shared" si="2"/>
        <v>85400394</v>
      </c>
      <c r="B193" s="53" t="s">
        <v>95</v>
      </c>
      <c r="C193" s="46">
        <v>85400394</v>
      </c>
      <c r="D193" s="61" t="s">
        <v>289</v>
      </c>
      <c r="E193" s="47" t="s">
        <v>73</v>
      </c>
      <c r="F193" s="43" t="s">
        <v>92</v>
      </c>
      <c r="G193" s="44">
        <v>555</v>
      </c>
    </row>
    <row r="194" spans="1:7" ht="16" thickBot="1" x14ac:dyDescent="0.25">
      <c r="A194" s="34">
        <f t="shared" si="2"/>
        <v>85400386</v>
      </c>
      <c r="B194" s="53" t="s">
        <v>95</v>
      </c>
      <c r="C194" s="46">
        <v>85400386</v>
      </c>
      <c r="D194" s="61" t="s">
        <v>290</v>
      </c>
      <c r="E194" s="47" t="s">
        <v>73</v>
      </c>
      <c r="F194" s="43" t="s">
        <v>92</v>
      </c>
      <c r="G194" s="44">
        <v>1698</v>
      </c>
    </row>
    <row r="195" spans="1:7" ht="16" thickBot="1" x14ac:dyDescent="0.25">
      <c r="A195" s="34">
        <f t="shared" ref="A195:A208" si="3">C195</f>
        <v>85400378</v>
      </c>
      <c r="B195" s="53" t="s">
        <v>95</v>
      </c>
      <c r="C195" s="46">
        <v>85400378</v>
      </c>
      <c r="D195" s="61" t="s">
        <v>291</v>
      </c>
      <c r="E195" s="47" t="s">
        <v>73</v>
      </c>
      <c r="F195" s="43" t="s">
        <v>92</v>
      </c>
      <c r="G195" s="44">
        <v>2492</v>
      </c>
    </row>
    <row r="196" spans="1:7" ht="16" thickBot="1" x14ac:dyDescent="0.25">
      <c r="A196" s="34">
        <f t="shared" si="3"/>
        <v>85400408</v>
      </c>
      <c r="B196" s="53" t="s">
        <v>95</v>
      </c>
      <c r="C196" s="46">
        <v>85400408</v>
      </c>
      <c r="D196" s="61" t="s">
        <v>292</v>
      </c>
      <c r="E196" s="47" t="s">
        <v>74</v>
      </c>
      <c r="F196" s="43" t="s">
        <v>92</v>
      </c>
      <c r="G196" s="44">
        <v>1578</v>
      </c>
    </row>
    <row r="197" spans="1:7" ht="16" thickBot="1" x14ac:dyDescent="0.25">
      <c r="A197" s="34">
        <f t="shared" si="3"/>
        <v>85400416</v>
      </c>
      <c r="B197" s="53" t="s">
        <v>95</v>
      </c>
      <c r="C197" s="46">
        <v>85400416</v>
      </c>
      <c r="D197" s="61" t="s">
        <v>293</v>
      </c>
      <c r="E197" s="47" t="s">
        <v>74</v>
      </c>
      <c r="F197" s="43" t="s">
        <v>92</v>
      </c>
      <c r="G197" s="44">
        <v>1277</v>
      </c>
    </row>
    <row r="198" spans="1:7" ht="16" thickBot="1" x14ac:dyDescent="0.25">
      <c r="A198" s="34">
        <f t="shared" si="3"/>
        <v>85400424</v>
      </c>
      <c r="B198" s="53" t="s">
        <v>95</v>
      </c>
      <c r="C198" s="46">
        <v>85400424</v>
      </c>
      <c r="D198" s="61" t="s">
        <v>294</v>
      </c>
      <c r="E198" s="47" t="s">
        <v>74</v>
      </c>
      <c r="F198" s="43" t="s">
        <v>92</v>
      </c>
      <c r="G198" s="44">
        <v>1578</v>
      </c>
    </row>
    <row r="199" spans="1:7" ht="16" thickBot="1" x14ac:dyDescent="0.25">
      <c r="A199" s="34">
        <f t="shared" si="3"/>
        <v>85400483</v>
      </c>
      <c r="B199" s="53" t="s">
        <v>95</v>
      </c>
      <c r="C199" s="46">
        <v>85400483</v>
      </c>
      <c r="D199" s="61" t="s">
        <v>295</v>
      </c>
      <c r="E199" s="47" t="s">
        <v>13</v>
      </c>
      <c r="F199" s="43" t="s">
        <v>92</v>
      </c>
      <c r="G199" s="44">
        <v>364</v>
      </c>
    </row>
    <row r="200" spans="1:7" ht="16" thickBot="1" x14ac:dyDescent="0.25">
      <c r="A200" s="34">
        <f t="shared" si="3"/>
        <v>85400491</v>
      </c>
      <c r="B200" s="53" t="s">
        <v>95</v>
      </c>
      <c r="C200" s="46">
        <v>85400491</v>
      </c>
      <c r="D200" s="61" t="s">
        <v>296</v>
      </c>
      <c r="E200" s="47" t="s">
        <v>13</v>
      </c>
      <c r="F200" s="43" t="s">
        <v>92</v>
      </c>
      <c r="G200" s="44">
        <v>364</v>
      </c>
    </row>
    <row r="201" spans="1:7" ht="16" thickBot="1" x14ac:dyDescent="0.25">
      <c r="A201" s="34">
        <f t="shared" si="3"/>
        <v>85400513</v>
      </c>
      <c r="B201" s="53" t="s">
        <v>95</v>
      </c>
      <c r="C201" s="46">
        <v>85400513</v>
      </c>
      <c r="D201" s="61" t="s">
        <v>297</v>
      </c>
      <c r="E201" s="47" t="s">
        <v>75</v>
      </c>
      <c r="F201" s="43" t="s">
        <v>90</v>
      </c>
      <c r="G201" s="44">
        <v>1554</v>
      </c>
    </row>
    <row r="202" spans="1:7" ht="16" thickBot="1" x14ac:dyDescent="0.25">
      <c r="A202" s="34">
        <f t="shared" si="3"/>
        <v>85400521</v>
      </c>
      <c r="B202" s="53" t="s">
        <v>95</v>
      </c>
      <c r="C202" s="46">
        <v>85400521</v>
      </c>
      <c r="D202" s="61" t="s">
        <v>298</v>
      </c>
      <c r="E202" s="47" t="s">
        <v>75</v>
      </c>
      <c r="F202" s="43" t="s">
        <v>90</v>
      </c>
      <c r="G202" s="44">
        <v>1554</v>
      </c>
    </row>
    <row r="203" spans="1:7" ht="16" thickBot="1" x14ac:dyDescent="0.25">
      <c r="A203" s="34">
        <f t="shared" si="3"/>
        <v>85400530</v>
      </c>
      <c r="B203" s="53" t="s">
        <v>95</v>
      </c>
      <c r="C203" s="46">
        <v>85400530</v>
      </c>
      <c r="D203" s="61" t="s">
        <v>299</v>
      </c>
      <c r="E203" s="47" t="s">
        <v>76</v>
      </c>
      <c r="F203" s="43" t="s">
        <v>90</v>
      </c>
      <c r="G203" s="44">
        <v>761</v>
      </c>
    </row>
    <row r="204" spans="1:7" ht="16" thickBot="1" x14ac:dyDescent="0.25">
      <c r="A204" s="34">
        <f t="shared" si="3"/>
        <v>85400548</v>
      </c>
      <c r="B204" s="53" t="s">
        <v>95</v>
      </c>
      <c r="C204" s="46">
        <v>85400548</v>
      </c>
      <c r="D204" s="61" t="s">
        <v>300</v>
      </c>
      <c r="E204" s="47" t="s">
        <v>76</v>
      </c>
      <c r="F204" s="43" t="s">
        <v>90</v>
      </c>
      <c r="G204" s="44">
        <v>761</v>
      </c>
    </row>
    <row r="205" spans="1:7" ht="16" thickBot="1" x14ac:dyDescent="0.25">
      <c r="A205" s="34">
        <f t="shared" si="3"/>
        <v>85400556</v>
      </c>
      <c r="B205" s="53" t="s">
        <v>95</v>
      </c>
      <c r="C205" s="46">
        <v>85400556</v>
      </c>
      <c r="D205" s="61" t="s">
        <v>301</v>
      </c>
      <c r="E205" s="47" t="s">
        <v>77</v>
      </c>
      <c r="F205" s="43" t="s">
        <v>90</v>
      </c>
      <c r="G205" s="44">
        <v>472</v>
      </c>
    </row>
    <row r="206" spans="1:7" ht="16" thickBot="1" x14ac:dyDescent="0.25">
      <c r="A206" s="34">
        <f t="shared" si="3"/>
        <v>4194</v>
      </c>
      <c r="B206" s="53" t="s">
        <v>95</v>
      </c>
      <c r="C206" s="46">
        <v>4194</v>
      </c>
      <c r="D206" s="61" t="s">
        <v>302</v>
      </c>
      <c r="E206" s="47" t="s">
        <v>13</v>
      </c>
      <c r="F206" s="43" t="s">
        <v>90</v>
      </c>
      <c r="G206" s="44">
        <v>358</v>
      </c>
    </row>
    <row r="207" spans="1:7" ht="16" thickBot="1" x14ac:dyDescent="0.25">
      <c r="A207" s="34">
        <f t="shared" si="3"/>
        <v>86000357</v>
      </c>
      <c r="B207" s="53" t="s">
        <v>78</v>
      </c>
      <c r="C207" s="46">
        <v>86000357</v>
      </c>
      <c r="D207" s="61" t="s">
        <v>303</v>
      </c>
      <c r="E207" s="47" t="s">
        <v>13</v>
      </c>
      <c r="F207" s="43" t="s">
        <v>89</v>
      </c>
      <c r="G207" s="44">
        <v>260</v>
      </c>
    </row>
    <row r="208" spans="1:7" ht="16" thickBot="1" x14ac:dyDescent="0.25">
      <c r="A208" s="34">
        <f t="shared" si="3"/>
        <v>6150</v>
      </c>
      <c r="B208" s="53" t="s">
        <v>78</v>
      </c>
      <c r="C208" s="46">
        <v>6150</v>
      </c>
      <c r="D208" s="61" t="s">
        <v>304</v>
      </c>
      <c r="E208" s="47" t="s">
        <v>13</v>
      </c>
      <c r="F208" s="43" t="s">
        <v>89</v>
      </c>
      <c r="G208" s="44">
        <v>260</v>
      </c>
    </row>
    <row r="209" spans="1:7" x14ac:dyDescent="0.2">
      <c r="A209" s="34"/>
      <c r="B209" s="74"/>
      <c r="C209" s="76"/>
      <c r="D209" s="77"/>
      <c r="E209" s="77"/>
      <c r="F209" s="77"/>
      <c r="G209" s="77"/>
    </row>
    <row r="210" spans="1:7" ht="16" thickBot="1" x14ac:dyDescent="0.25">
      <c r="A210" s="34"/>
      <c r="B210" s="54"/>
      <c r="C210" s="75"/>
      <c r="D210" s="78"/>
      <c r="E210" s="79"/>
      <c r="F210" s="79"/>
      <c r="G210" s="79"/>
    </row>
  </sheetData>
  <pageMargins left="0.511811024" right="0.511811024" top="0.78740157499999996" bottom="0.78740157499999996" header="0.31496062000000002" footer="0.31496062000000002"/>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Planilhas</vt:lpstr>
      </vt:variant>
      <vt:variant>
        <vt:i4>2</vt:i4>
      </vt:variant>
    </vt:vector>
  </HeadingPairs>
  <TitlesOfParts>
    <vt:vector size="2" baseType="lpstr">
      <vt:lpstr>Contraproposta</vt:lpstr>
      <vt:lpstr>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Cesar Vaghini</dc:creator>
  <cp:lastModifiedBy>Office</cp:lastModifiedBy>
  <cp:lastPrinted>2023-11-21T11:17:27Z</cp:lastPrinted>
  <dcterms:created xsi:type="dcterms:W3CDTF">2022-05-30T20:03:10Z</dcterms:created>
  <dcterms:modified xsi:type="dcterms:W3CDTF">2025-09-09T18:21:05Z</dcterms:modified>
</cp:coreProperties>
</file>