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L276\Desktop\"/>
    </mc:Choice>
  </mc:AlternateContent>
  <xr:revisionPtr revIDLastSave="0" documentId="8_{24EFD547-3FE8-46F3-A991-D18ED66CCD7E}" xr6:coauthVersionLast="47" xr6:coauthVersionMax="47" xr10:uidLastSave="{00000000-0000-0000-0000-000000000000}"/>
  <workbookProtection workbookAlgorithmName="SHA-512" workbookHashValue="uc+5oMNG0OQXgEOLCv5vJ2PvCumtkWi6xetdVLsKAtvTDTYbvgssW/jSrvQGUNp2BwUIY/urmxHz57REkXilyA==" workbookSaltValue="iazXuEIyuMHGIJ0b1qYZgA==" workbookSpinCount="100000" lockStructure="1"/>
  <bookViews>
    <workbookView xWindow="-120" yWindow="-120" windowWidth="20730" windowHeight="11040" xr2:uid="{1F21D3D6-01D8-4145-A713-356765FFCF39}"/>
  </bookViews>
  <sheets>
    <sheet name="Contraproposta" sheetId="1" r:id="rId1"/>
    <sheet name="Base"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7" i="2" l="1"/>
  <c r="A208" i="2"/>
  <c r="A206"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137" i="2"/>
  <c r="A3" i="2"/>
  <c r="A4" i="2"/>
  <c r="C37" i="1" s="1"/>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2" i="2"/>
  <c r="D11" i="1"/>
  <c r="E16" i="1" l="1"/>
  <c r="H16" i="1" s="1"/>
  <c r="E50" i="1"/>
  <c r="H50" i="1" s="1"/>
  <c r="D19" i="1"/>
  <c r="D21" i="1"/>
  <c r="D18" i="1"/>
  <c r="E36" i="1"/>
  <c r="F36" i="1" s="1"/>
  <c r="C41" i="1"/>
  <c r="E44" i="1"/>
  <c r="H44" i="1" s="1"/>
  <c r="E46" i="1"/>
  <c r="J46" i="1" s="1"/>
  <c r="C42" i="1"/>
  <c r="B19" i="1"/>
  <c r="E14" i="1"/>
  <c r="H14" i="1" s="1"/>
  <c r="B34" i="1"/>
  <c r="D43" i="1"/>
  <c r="B28" i="1"/>
  <c r="C26" i="1"/>
  <c r="D23" i="1"/>
  <c r="C35" i="1"/>
  <c r="C29" i="1"/>
  <c r="E48" i="1"/>
  <c r="L48" i="1" s="1"/>
  <c r="D10" i="1"/>
  <c r="D45" i="1"/>
  <c r="C39" i="1"/>
  <c r="E12" i="1"/>
  <c r="F12" i="1" s="1"/>
  <c r="C17" i="1"/>
  <c r="C15" i="1"/>
  <c r="E22" i="1"/>
  <c r="J22" i="1" s="1"/>
  <c r="B42" i="1"/>
  <c r="D34" i="1"/>
  <c r="C49" i="1"/>
  <c r="E24" i="1"/>
  <c r="F24" i="1" s="1"/>
  <c r="B40" i="1"/>
  <c r="C47" i="1"/>
  <c r="B38" i="1"/>
  <c r="C13" i="1"/>
  <c r="E10" i="1"/>
  <c r="J10" i="1" s="1"/>
  <c r="B27" i="1"/>
  <c r="D25" i="1"/>
  <c r="B50" i="1"/>
  <c r="C43" i="1"/>
  <c r="D27" i="1"/>
  <c r="B36" i="1"/>
  <c r="E20" i="1"/>
  <c r="L20" i="1" s="1"/>
  <c r="D38" i="1"/>
  <c r="C21" i="1"/>
  <c r="E31" i="1"/>
  <c r="L31" i="1" s="1"/>
  <c r="B14" i="1"/>
  <c r="C23" i="1"/>
  <c r="B48" i="1"/>
  <c r="B16" i="1"/>
  <c r="C25" i="1"/>
  <c r="B29" i="1"/>
  <c r="B10" i="1"/>
  <c r="D36" i="1"/>
  <c r="B44" i="1"/>
  <c r="E29" i="1"/>
  <c r="J29" i="1" s="1"/>
  <c r="D46" i="1"/>
  <c r="D14" i="1"/>
  <c r="B22" i="1"/>
  <c r="D35" i="1"/>
  <c r="C18" i="1"/>
  <c r="B43" i="1"/>
  <c r="E27" i="1"/>
  <c r="F27" i="1" s="1"/>
  <c r="B11" i="1"/>
  <c r="D37" i="1"/>
  <c r="C20" i="1"/>
  <c r="D13" i="1"/>
  <c r="E38" i="1"/>
  <c r="J38" i="1" s="1"/>
  <c r="B21" i="1"/>
  <c r="D47" i="1"/>
  <c r="D15" i="1"/>
  <c r="E40" i="1"/>
  <c r="H40" i="1" s="1"/>
  <c r="B23" i="1"/>
  <c r="D49" i="1"/>
  <c r="D17" i="1"/>
  <c r="E42" i="1"/>
  <c r="F42" i="1" s="1"/>
  <c r="B25" i="1"/>
  <c r="E18" i="1"/>
  <c r="F18" i="1" s="1"/>
  <c r="C11" i="1"/>
  <c r="C45" i="1"/>
  <c r="B46" i="1"/>
  <c r="D40" i="1"/>
  <c r="E33" i="1"/>
  <c r="L33" i="1" s="1"/>
  <c r="D42" i="1"/>
  <c r="E26" i="1"/>
  <c r="H26" i="1" s="1"/>
  <c r="C19" i="1"/>
  <c r="B12" i="1"/>
  <c r="E39" i="1"/>
  <c r="J39" i="1" s="1"/>
  <c r="D48" i="1"/>
  <c r="D16" i="1"/>
  <c r="E41" i="1"/>
  <c r="F41" i="1" s="1"/>
  <c r="B24" i="1"/>
  <c r="D50" i="1"/>
  <c r="C34" i="1"/>
  <c r="E28" i="1"/>
  <c r="F28" i="1" s="1"/>
  <c r="E35" i="1"/>
  <c r="J35" i="1" s="1"/>
  <c r="B18" i="1"/>
  <c r="D44" i="1"/>
  <c r="C27" i="1"/>
  <c r="D12" i="1"/>
  <c r="E37" i="1"/>
  <c r="F37" i="1" s="1"/>
  <c r="B20" i="1"/>
  <c r="E13" i="1"/>
  <c r="L13" i="1" s="1"/>
  <c r="C38" i="1"/>
  <c r="D22" i="1"/>
  <c r="E47" i="1"/>
  <c r="H47" i="1" s="1"/>
  <c r="E15" i="1"/>
  <c r="L15" i="1" s="1"/>
  <c r="C40" i="1"/>
  <c r="D24" i="1"/>
  <c r="E49" i="1"/>
  <c r="L49" i="1" s="1"/>
  <c r="E17" i="1"/>
  <c r="J17" i="1" s="1"/>
  <c r="D28" i="1"/>
  <c r="E43" i="1"/>
  <c r="H43" i="1" s="1"/>
  <c r="B26" i="1"/>
  <c r="E11" i="1"/>
  <c r="J11" i="1" s="1"/>
  <c r="C36" i="1"/>
  <c r="D20" i="1"/>
  <c r="E45" i="1"/>
  <c r="F45" i="1" s="1"/>
  <c r="B37" i="1"/>
  <c r="E21" i="1"/>
  <c r="J21" i="1" s="1"/>
  <c r="C46" i="1"/>
  <c r="C14" i="1"/>
  <c r="B39" i="1"/>
  <c r="E23" i="1"/>
  <c r="J23" i="1" s="1"/>
  <c r="C48" i="1"/>
  <c r="C16" i="1"/>
  <c r="B41" i="1"/>
  <c r="E25" i="1"/>
  <c r="J25" i="1" s="1"/>
  <c r="C50" i="1"/>
  <c r="C28" i="1"/>
  <c r="D26" i="1"/>
  <c r="C10" i="1"/>
  <c r="B35" i="1"/>
  <c r="E19" i="1"/>
  <c r="J19" i="1" s="1"/>
  <c r="C44" i="1"/>
  <c r="D29" i="1"/>
  <c r="C12" i="1"/>
  <c r="B45" i="1"/>
  <c r="E30" i="1"/>
  <c r="H30" i="1" s="1"/>
  <c r="B13" i="1"/>
  <c r="D39" i="1"/>
  <c r="C22" i="1"/>
  <c r="B47" i="1"/>
  <c r="E32" i="1"/>
  <c r="L32" i="1" s="1"/>
  <c r="B15" i="1"/>
  <c r="D41" i="1"/>
  <c r="C24" i="1"/>
  <c r="B49" i="1"/>
  <c r="E34" i="1"/>
  <c r="F34" i="1" s="1"/>
  <c r="B17" i="1"/>
  <c r="F50" i="1"/>
  <c r="L50" i="1"/>
  <c r="J50" i="1"/>
  <c r="L16" i="1"/>
  <c r="F16" i="1" l="1"/>
  <c r="J16" i="1"/>
  <c r="J27" i="1"/>
  <c r="H31" i="1"/>
  <c r="J14" i="1"/>
  <c r="H22" i="1"/>
  <c r="F22" i="1"/>
  <c r="H11" i="1"/>
  <c r="L37" i="1"/>
  <c r="L43" i="1"/>
  <c r="H48" i="1"/>
  <c r="J48" i="1"/>
  <c r="J44" i="1"/>
  <c r="L12" i="1"/>
  <c r="H18" i="1"/>
  <c r="H12" i="1"/>
  <c r="L17" i="1"/>
  <c r="F15" i="1"/>
  <c r="F17" i="1"/>
  <c r="F14" i="1"/>
  <c r="J18" i="1"/>
  <c r="L14" i="1"/>
  <c r="L24" i="1"/>
  <c r="L18" i="1"/>
  <c r="L27" i="1"/>
  <c r="J26" i="1"/>
  <c r="F35" i="1"/>
  <c r="L22" i="1"/>
  <c r="J40" i="1"/>
  <c r="J30" i="1"/>
  <c r="J37" i="1"/>
  <c r="H27" i="1"/>
  <c r="F26" i="1"/>
  <c r="H37" i="1"/>
  <c r="F10" i="1"/>
  <c r="F13" i="1"/>
  <c r="J20" i="1"/>
  <c r="L36" i="1"/>
  <c r="L45" i="1"/>
  <c r="L39" i="1"/>
  <c r="H39" i="1"/>
  <c r="J49" i="1"/>
  <c r="J36" i="1"/>
  <c r="J34" i="1"/>
  <c r="F48" i="1"/>
  <c r="H45" i="1"/>
  <c r="H34" i="1"/>
  <c r="J13" i="1"/>
  <c r="F20" i="1"/>
  <c r="H10" i="1"/>
  <c r="H35" i="1"/>
  <c r="L28" i="1"/>
  <c r="H28" i="1"/>
  <c r="H25" i="1"/>
  <c r="L40" i="1"/>
  <c r="F39" i="1"/>
  <c r="H13" i="1"/>
  <c r="H49" i="1"/>
  <c r="H36" i="1"/>
  <c r="H23" i="1"/>
  <c r="F49" i="1"/>
  <c r="L10" i="1"/>
  <c r="J15" i="1"/>
  <c r="J42" i="1"/>
  <c r="H32" i="1"/>
  <c r="F44" i="1"/>
  <c r="J12" i="1"/>
  <c r="J32" i="1"/>
  <c r="F25" i="1"/>
  <c r="L42" i="1"/>
  <c r="J33" i="1"/>
  <c r="H46" i="1"/>
  <c r="H21" i="1"/>
  <c r="H15" i="1"/>
  <c r="F29" i="1"/>
  <c r="H33" i="1"/>
  <c r="H24" i="1"/>
  <c r="L25" i="1"/>
  <c r="H19" i="1"/>
  <c r="L23" i="1"/>
  <c r="L35" i="1"/>
  <c r="H29" i="1"/>
  <c r="F40" i="1"/>
  <c r="H20" i="1"/>
  <c r="F46" i="1"/>
  <c r="L44" i="1"/>
  <c r="L30" i="1"/>
  <c r="F43" i="1"/>
  <c r="L34" i="1"/>
  <c r="J45" i="1"/>
  <c r="H17" i="1"/>
  <c r="L29" i="1"/>
  <c r="F23" i="1"/>
  <c r="H42" i="1"/>
  <c r="L41" i="1"/>
  <c r="J24" i="1"/>
  <c r="L46" i="1"/>
  <c r="F21" i="1"/>
  <c r="L38" i="1"/>
  <c r="F47" i="1"/>
  <c r="J31" i="1"/>
  <c r="F38" i="1"/>
  <c r="J43" i="1"/>
  <c r="H38" i="1"/>
  <c r="L26" i="1"/>
  <c r="L47" i="1"/>
  <c r="H41" i="1"/>
  <c r="J41" i="1"/>
  <c r="L21" i="1"/>
  <c r="F11" i="1"/>
  <c r="L11" i="1"/>
  <c r="L19" i="1"/>
  <c r="F19" i="1"/>
  <c r="J47" i="1"/>
  <c r="I28" i="1"/>
  <c r="J28" i="1"/>
</calcChain>
</file>

<file path=xl/sharedStrings.xml><?xml version="1.0" encoding="utf-8"?>
<sst xmlns="http://schemas.openxmlformats.org/spreadsheetml/2006/main" count="896" uniqueCount="310">
  <si>
    <t>Contraproposta</t>
  </si>
  <si>
    <t>Procedimento</t>
  </si>
  <si>
    <t>Área Atuação</t>
  </si>
  <si>
    <t>Quantidade de USO</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</si>
  <si>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</si>
  <si>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ÁREA</t>
  </si>
  <si>
    <t>TUSS</t>
  </si>
  <si>
    <t>PROCEDIMENTOS ODONTOLÓGICOS</t>
  </si>
  <si>
    <t>Comprovação</t>
  </si>
  <si>
    <t>APLICAÇÃO</t>
  </si>
  <si>
    <t>HMO</t>
  </si>
  <si>
    <t>Não</t>
  </si>
  <si>
    <t>Foto inicial</t>
  </si>
  <si>
    <t>-</t>
  </si>
  <si>
    <t>RX inicial</t>
  </si>
  <si>
    <t>Foto inicial e Final</t>
  </si>
  <si>
    <t>Foto inicial na solicitação e foto final na produção(pagamento)</t>
  </si>
  <si>
    <t>Diagnóstico</t>
  </si>
  <si>
    <t>Anexar laudo laboratorial para produção.</t>
  </si>
  <si>
    <t>Prevenção</t>
  </si>
  <si>
    <t>atividade educativa em saúde bucal</t>
  </si>
  <si>
    <t>controle de biofilme (placa bacteriana)</t>
  </si>
  <si>
    <t>Imagem radiográfica deve estar anexada no sistema</t>
  </si>
  <si>
    <t>Imagens (fotos) devem estar anexadas no sistema.</t>
  </si>
  <si>
    <t>Radiografias fotos, modelos e traçados devem estar anexados no sistema.</t>
  </si>
  <si>
    <t>Endodontia</t>
  </si>
  <si>
    <t>RX Inicial/Final</t>
  </si>
  <si>
    <t>Rx Inicial e final</t>
  </si>
  <si>
    <t>RX Inicial</t>
  </si>
  <si>
    <t>RX Inicial e Rx Final (rx final deve apresentar os condutos dissociados).</t>
  </si>
  <si>
    <t>Foto Inicial e Final</t>
  </si>
  <si>
    <t>Foto Final</t>
  </si>
  <si>
    <t>Imagem inicial (foto ou Rx) na produção quando solicitação for em dente posterior com envolvimento de face proximal.</t>
  </si>
  <si>
    <t>Odontopediatria</t>
  </si>
  <si>
    <t>Foto Inicial na solicitação.</t>
  </si>
  <si>
    <t>Enviar rx inicial na solicitação e Enviar rx e foto Final na produção.</t>
  </si>
  <si>
    <t>Foto Inicial na solicitação Foto final na produção.</t>
  </si>
  <si>
    <t>Enviar rx inicial na solicitação e Enviar rx Final na produção.</t>
  </si>
  <si>
    <t>Enviar rx inicial na solicitação. Enviar na produção foto com o mantenedor instalado.</t>
  </si>
  <si>
    <t>Periodontia</t>
  </si>
  <si>
    <t>RX Inicial na solicitação e Rx Final na produção.</t>
  </si>
  <si>
    <t>RX Panorâmico ou Levantamento Radiográfico na solicitação.</t>
  </si>
  <si>
    <t>Foto Inicial</t>
  </si>
  <si>
    <t>Foto Inicial na solicitação e Foto Final na produção.</t>
  </si>
  <si>
    <t>Rx inicial na solicitação e rx final na produção.</t>
  </si>
  <si>
    <t>Periograma preenchido na produção</t>
  </si>
  <si>
    <t>raspagem supra-gengival</t>
  </si>
  <si>
    <t>Enviar foto inicial na solicitação. Enviar foto final da produção.</t>
  </si>
  <si>
    <t>Enviar foto inicial na solicitação. Enviar foto final (pós biópsia na produção).</t>
  </si>
  <si>
    <t>Enviar foto inicial na solicitação. Enviar foto final.</t>
  </si>
  <si>
    <t>cirurgia para correcao de tuberosidade</t>
  </si>
  <si>
    <t>Rx Inicial</t>
  </si>
  <si>
    <t>Rx panorâmico na solicitação.</t>
  </si>
  <si>
    <t>Anexar carta do Ortodontista.</t>
  </si>
  <si>
    <t>Enviar foto inicial na solicitação. Enviar foto final na produção.</t>
  </si>
  <si>
    <t>Foto Inicial e Laudo Laboratorial (Anatomapopatológico)</t>
  </si>
  <si>
    <t>Enviar foto inicial na solicitação. Enviar foto na produção.</t>
  </si>
  <si>
    <t>RX inicial.</t>
  </si>
  <si>
    <t>RX Panorâmico inicial na produção</t>
  </si>
  <si>
    <t>Rx Inicial e RX Final</t>
  </si>
  <si>
    <t>RX Inicial na solicitação Enviar foto final na produção.</t>
  </si>
  <si>
    <t>Enviar foto inicial na solicitação.</t>
  </si>
  <si>
    <t>Rx inicial na solicitação.</t>
  </si>
  <si>
    <t>Enviar RX e foto inicial na solicitação.</t>
  </si>
  <si>
    <t>Foto Inicial na solicitação e Foto final na produção.</t>
  </si>
  <si>
    <t>RX Inicial na solicitação. Rx final e Foto Final na produção</t>
  </si>
  <si>
    <t>RX Inicial na solicitação. Rx final na produção.</t>
  </si>
  <si>
    <t>Rx inicial na solicitação e Rx e foto final na produção.</t>
  </si>
  <si>
    <t>encaixe fêmea ou macho (por elemento)</t>
  </si>
  <si>
    <t>RX Inicial e Final</t>
  </si>
  <si>
    <t>Foto Inicial na solicitação  e Foto Final com a Placa instalada na produção.</t>
  </si>
  <si>
    <t>RX Inicial na solicitação e rx final na produção.</t>
  </si>
  <si>
    <t>Foto Inicial e Final com a Placa Oclusal Instalada</t>
  </si>
  <si>
    <t>RX Panorâmico na solicitação. Foto final com a PPR instalada.</t>
  </si>
  <si>
    <t>Rx inicial (panorâmico) na solicitação e Foto Final com a prótese instalada.</t>
  </si>
  <si>
    <t>Rx inicial e foto final</t>
  </si>
  <si>
    <t>Rx inicial + Rx final e foto na produção</t>
  </si>
  <si>
    <t>RX Inicial na solicitação e Rx final na produção.</t>
  </si>
  <si>
    <t>Ortodontia</t>
  </si>
  <si>
    <t>Valor - Solicitado pela Clinica</t>
  </si>
  <si>
    <t>Mult - Solicitado pela Clinica</t>
  </si>
  <si>
    <t>Áreas negociadas:</t>
  </si>
  <si>
    <t>Moeda Aprovada</t>
  </si>
  <si>
    <t>Informar valor</t>
  </si>
  <si>
    <t>Valor Aprovado (R$)</t>
  </si>
  <si>
    <t>Moeda   Sugerida</t>
  </si>
  <si>
    <t>Valor Sugerido pela Clinica (R$)</t>
  </si>
  <si>
    <t>Região</t>
  </si>
  <si>
    <t>Urgência e Emergência</t>
  </si>
  <si>
    <t>BOCA</t>
  </si>
  <si>
    <t>DENTE</t>
  </si>
  <si>
    <t>Radiologia Odontológica e Imaginologia</t>
  </si>
  <si>
    <t>ARCADA</t>
  </si>
  <si>
    <t>Dentística Restauradora</t>
  </si>
  <si>
    <t>Cirurgia e Traumatologia Buco-Maxilo-Facial</t>
  </si>
  <si>
    <t>Prótese Dentária</t>
  </si>
  <si>
    <t>Valor - Moeda 0,30</t>
  </si>
  <si>
    <t xml:space="preserve">Clinica/Dentista: </t>
  </si>
  <si>
    <t>cód</t>
  </si>
  <si>
    <t>00005850</t>
  </si>
  <si>
    <t>Cód. Tuss</t>
  </si>
  <si>
    <t>consulta odontologica de urgencia</t>
  </si>
  <si>
    <t>consulta odontologica de urgencia 24hs</t>
  </si>
  <si>
    <t>colagem de fragmentos dentários</t>
  </si>
  <si>
    <t>controle de hemorragia com aplicação de agente hemostático em região buco-maxilo-facial</t>
  </si>
  <si>
    <t>controle de hemorragia sem aplicação de agente hemostático em região buco-maxilo-facial</t>
  </si>
  <si>
    <t>curativo de demora em endodontia</t>
  </si>
  <si>
    <t>imobilização dentária em dentes permanentes</t>
  </si>
  <si>
    <t>imobilização dentária em dentes decíduos</t>
  </si>
  <si>
    <t>incisão e drenagem extra-oral de abscesso, hematoma e/ou flegmão da região buco-maxilo-facial</t>
  </si>
  <si>
    <t>incisão e drenagem intra-oral de abscesso, hematoma e/ou flegmão da região buco-maxilo-facial</t>
  </si>
  <si>
    <t>recimentação de trabalho protético</t>
  </si>
  <si>
    <t>redução simples de luxação de articulação têmporo-mandibular (atm)</t>
  </si>
  <si>
    <t>reimplante de dente com contenção</t>
  </si>
  <si>
    <t>tratamento de abscesso periodontal agudo</t>
  </si>
  <si>
    <t>tratamento de alveolite</t>
  </si>
  <si>
    <t>tratamento de pericoronarite</t>
  </si>
  <si>
    <t>tratamento em odontalgia aguda</t>
  </si>
  <si>
    <t>consulta odontológica</t>
  </si>
  <si>
    <t>diagnóstico anatomopatológico em citologia esfoliativa na região buco-maxilo-facial</t>
  </si>
  <si>
    <t>diagnóstico anatomopatológico em material de biópsia na região buco-maxilo-facial</t>
  </si>
  <si>
    <t>diagnóstico anatomopatológico em peça cirúrgica na região buco-maxilo-facial</t>
  </si>
  <si>
    <t>diagnóstico anatomopatológico em punção na região buco-maxilo-facial</t>
  </si>
  <si>
    <t>aplicação tópica de flúor</t>
  </si>
  <si>
    <t>profilaxia: polimento coronário</t>
  </si>
  <si>
    <t>teste de fluxo salivar</t>
  </si>
  <si>
    <t>teste de ph salivar</t>
  </si>
  <si>
    <t>fotografia</t>
  </si>
  <si>
    <t>levantamento radiográfico (exame radiodôntico)</t>
  </si>
  <si>
    <t>modelos ortodônticos</t>
  </si>
  <si>
    <t>radiografia oclusal</t>
  </si>
  <si>
    <t>radiografia panorâmica de mandíbula / maxila (ortopantomografia)</t>
  </si>
  <si>
    <t>radiografia panorâmica de mandíbula / maxila (ortopantomografia) com traçado cefalométrico</t>
  </si>
  <si>
    <t>rx antero-posterior</t>
  </si>
  <si>
    <t>rx da atm</t>
  </si>
  <si>
    <t>rx interproximal - bite-wing</t>
  </si>
  <si>
    <t>rx mão e punho - carpal</t>
  </si>
  <si>
    <t>USUÁRIO</t>
  </si>
  <si>
    <t>rx periapical</t>
  </si>
  <si>
    <t>rx postero-anterior</t>
  </si>
  <si>
    <t>telerradiografia</t>
  </si>
  <si>
    <t>telerradiografia com traçado cefalométrico</t>
  </si>
  <si>
    <t>documentação ortodôntica "a"</t>
  </si>
  <si>
    <t>documentação ortodôntica "b"</t>
  </si>
  <si>
    <t>documentação ortodôntica "e"</t>
  </si>
  <si>
    <t>amputação radicular com obturação retrogada</t>
  </si>
  <si>
    <t>amputação radicular sem obturação retrogada</t>
  </si>
  <si>
    <t>apicetomia birradiculares com obturação retrógrada</t>
  </si>
  <si>
    <t>apicetomia birradiculares sem obturação retrógrada</t>
  </si>
  <si>
    <t>apicetomia multirradiculares com obturação retrógrada</t>
  </si>
  <si>
    <t>apicetomia multirradiculares sem obturação retrógrada</t>
  </si>
  <si>
    <t>apicetomia unirradiculares com obturação retrógrada</t>
  </si>
  <si>
    <t>apicetomia unirradiculares sem obturação retrógrada</t>
  </si>
  <si>
    <t>remoção de corpo estranho intracanal (por conduto)</t>
  </si>
  <si>
    <t>remoção de material obturador intracanal para retratamento endodôntico</t>
  </si>
  <si>
    <t>retratamento endodôntico birradicular</t>
  </si>
  <si>
    <t>retratamento endodôntico multirradicular</t>
  </si>
  <si>
    <t>retratamento endodôntico unirradicular</t>
  </si>
  <si>
    <t>tratamento de perfuração endodôntica</t>
  </si>
  <si>
    <t>tratamento endodôntico birradicular</t>
  </si>
  <si>
    <t>tratamento endodôntico de dente com rizogenese incompleta</t>
  </si>
  <si>
    <t>tratamento endodôntico multirradicular</t>
  </si>
  <si>
    <t>tratamento endodôntico unirradicular</t>
  </si>
  <si>
    <t>clareamento dentário caseiro</t>
  </si>
  <si>
    <t>clareamento dentário de consultório</t>
  </si>
  <si>
    <t>clareamento a laser</t>
  </si>
  <si>
    <t>faceta direta em resina fotopolimerizável</t>
  </si>
  <si>
    <t>placa de acetato para clareamento caseiro</t>
  </si>
  <si>
    <t>restauração amálgama 1 face</t>
  </si>
  <si>
    <t>FACE</t>
  </si>
  <si>
    <t>restauração amálgama 2 faces</t>
  </si>
  <si>
    <t>restauração amálgama 3 faces</t>
  </si>
  <si>
    <t>restauração amálgama 4 faces</t>
  </si>
  <si>
    <t>restauração em ionômero de vidro - 1 face</t>
  </si>
  <si>
    <t>restauração em ionômero de vidro - 2 faces</t>
  </si>
  <si>
    <t>restauração em ionômero de vidro - 3 faces</t>
  </si>
  <si>
    <t>restauração em ionômero de vidro - 4 faces</t>
  </si>
  <si>
    <t>restauração resina fotopolimerizável 1 face</t>
  </si>
  <si>
    <t>restauração resina fotopolimerizável 2 faces</t>
  </si>
  <si>
    <t>restauração resina fotopolimerizável 3 faces</t>
  </si>
  <si>
    <t>restauração resina fotopolimerizável 4 faces</t>
  </si>
  <si>
    <t>aplicação de cariostático</t>
  </si>
  <si>
    <t>aplicação de selante - técnica invasiva</t>
  </si>
  <si>
    <t>aplicação de selante de fóssulas e fissuras</t>
  </si>
  <si>
    <t>aplicação tópica de verniz fluoretado</t>
  </si>
  <si>
    <t>condicionamento em odontologia</t>
  </si>
  <si>
    <t>condicionamento em odontologia para pacientes com necessidades especiais</t>
  </si>
  <si>
    <t>coroa de acetato em dente decíduo</t>
  </si>
  <si>
    <t>coroa de acetato em dente permanente</t>
  </si>
  <si>
    <t>coroa de aço em dente decíduo</t>
  </si>
  <si>
    <t>coroa de aço em dente permanente</t>
  </si>
  <si>
    <t>coroa de policarbonato em dente decíduo</t>
  </si>
  <si>
    <t>coroa de policarbonato em dente permanente</t>
  </si>
  <si>
    <t>exodontia simples de decíduos</t>
  </si>
  <si>
    <t>mantenedor de espaço fixo</t>
  </si>
  <si>
    <t>mantenedor de espaço removível</t>
  </si>
  <si>
    <t>pulpotomia em dente decíduo</t>
  </si>
  <si>
    <t>tratamento endodôntico em decíduos</t>
  </si>
  <si>
    <t>aumento de coroa clínica</t>
  </si>
  <si>
    <t>cirurgia periodontal a retalho</t>
  </si>
  <si>
    <t>SEGMENTO</t>
  </si>
  <si>
    <t>cunha proximal</t>
  </si>
  <si>
    <t>HEMIARCADA</t>
  </si>
  <si>
    <t>enxerto conjuntivo subteptelial</t>
  </si>
  <si>
    <t>enxerto gengival livre</t>
  </si>
  <si>
    <t>enxerto pediculado</t>
  </si>
  <si>
    <t>gengivectomia</t>
  </si>
  <si>
    <t>gengivoplastia</t>
  </si>
  <si>
    <t>implante ósseo integrado</t>
  </si>
  <si>
    <t>raspagem sub-gengival/alisamento radicular</t>
  </si>
  <si>
    <t>reabertura - colocação de cicatrizador</t>
  </si>
  <si>
    <t>aprofundamento / aumento de vestibulo</t>
  </si>
  <si>
    <t>biópsia de boca</t>
  </si>
  <si>
    <t>biópsia de glândula salivar</t>
  </si>
  <si>
    <t>biópsia de lábio</t>
  </si>
  <si>
    <t>biópsia de língua</t>
  </si>
  <si>
    <t>biópsia de mandíbula</t>
  </si>
  <si>
    <t>biópsia de maxila</t>
  </si>
  <si>
    <t>bridectomia</t>
  </si>
  <si>
    <t>bridotomia</t>
  </si>
  <si>
    <t>cirurgia para exostose maxilar</t>
  </si>
  <si>
    <t>cirurgia para torus mandibular - bilateral</t>
  </si>
  <si>
    <t>cirurgia para torus mandibular - unilateral</t>
  </si>
  <si>
    <t>cirurgia para torus palatino</t>
  </si>
  <si>
    <t>exérese de lipoma na região buco-maxilo-facial</t>
  </si>
  <si>
    <t>exerese ou excisão de calculo salivar</t>
  </si>
  <si>
    <t>exérese ou excisão de cistos odontológicos</t>
  </si>
  <si>
    <t>exerese ou excisão de mucocele</t>
  </si>
  <si>
    <t>exerese ou excisão de rânula</t>
  </si>
  <si>
    <t>exodontia a retalho </t>
  </si>
  <si>
    <t>exodontia de permanente por indicação ortodôntica/protética</t>
  </si>
  <si>
    <t>exodontia de raiz residual </t>
  </si>
  <si>
    <t>exodontia simples de permanente</t>
  </si>
  <si>
    <t>frenulectomia labial</t>
  </si>
  <si>
    <t>frenulectomia lingual</t>
  </si>
  <si>
    <t>frenulotomia labial</t>
  </si>
  <si>
    <t>frenulotomia lingual</t>
  </si>
  <si>
    <t>odonto-secção</t>
  </si>
  <si>
    <t>punção aspirativa na região buco-maxilo-facial</t>
  </si>
  <si>
    <t>punção aspirativa orientada por imagem na região buco-maxilo-facial</t>
  </si>
  <si>
    <t>reconstrução sulco gengivo labial</t>
  </si>
  <si>
    <t>redução cruenta de fraturas alveolo dentárias</t>
  </si>
  <si>
    <t>redução incruenta de fraturas alveolo dentárias</t>
  </si>
  <si>
    <t>remoção de dentes inclusos / impactados</t>
  </si>
  <si>
    <t>remoção de dentes semi inclusos / impactados</t>
  </si>
  <si>
    <t>exodontia simples de supra numerario</t>
  </si>
  <si>
    <t>remocao de dentes supra-numerarios (inclusos ou impactados)</t>
  </si>
  <si>
    <t>retirada de corpo estranho oroantral ou oronasal da região buco-maxilo-facial</t>
  </si>
  <si>
    <t>sutura de ferida em região buco-maxilo-facial</t>
  </si>
  <si>
    <t>tracionamento cirúrgico com finalidade ortodôntica</t>
  </si>
  <si>
    <t>tratamento cirúrgico de bridas constritivas da região buco-maxilo-facial</t>
  </si>
  <si>
    <t>tratamento cirúrgico de fístula buco-nasais</t>
  </si>
  <si>
    <t>tratamento cirúrgico de fístula buco-sinusais</t>
  </si>
  <si>
    <t>tratamento cirurgico de hiperplasia de tecidos moles da região buco-maxilo-facial</t>
  </si>
  <si>
    <t>tratamento cirurgico de hiperplasia de tecidos ósseos/cartilaginosos na região buco-maxilo-facial</t>
  </si>
  <si>
    <t>tratamento cirurgico de tumores benigno de tecidos moles da região buco-maxilo-facial</t>
  </si>
  <si>
    <t>tratamento cirurgico de tumores benigno de tecido ósseo / cartilaginoso na região buco-maxilo-facial</t>
  </si>
  <si>
    <t>tratamento cirúrgico para tumores benignos odontogênicos - sem reconstrução</t>
  </si>
  <si>
    <t>ulectomia</t>
  </si>
  <si>
    <t>ulotomia</t>
  </si>
  <si>
    <t>análogo  do implante</t>
  </si>
  <si>
    <t>conserto em prótese parcial removível (em consultório e em laboratório)</t>
  </si>
  <si>
    <t>conserto em prótese parcial removível (exclusivamente em consultório)</t>
  </si>
  <si>
    <t>conserto em prótese total (em consultório e em laboratório)</t>
  </si>
  <si>
    <t>conserto em prótese total (exclusivamento em consultório)</t>
  </si>
  <si>
    <t>coroa provisória com pino</t>
  </si>
  <si>
    <t>coroa provisória sem pino</t>
  </si>
  <si>
    <t>coroa total acrílica prensada</t>
  </si>
  <si>
    <t>coroa total em cerâmica pura</t>
  </si>
  <si>
    <t>coroa total em cerômero</t>
  </si>
  <si>
    <t>coroa total metálica</t>
  </si>
  <si>
    <t>coroa total metalo plástica - cerômero</t>
  </si>
  <si>
    <t>coroa total metalo plástica - resina acrílica</t>
  </si>
  <si>
    <t>coroa total metalo-cerâmica</t>
  </si>
  <si>
    <t>coroa total metalo-cerâmica sobre implante</t>
  </si>
  <si>
    <t>diagnóstico por meio de enceramento</t>
  </si>
  <si>
    <t>faceta em cerâmica pura</t>
  </si>
  <si>
    <t>faceta em cerômero</t>
  </si>
  <si>
    <t>munhão standart</t>
  </si>
  <si>
    <t>núcleo de preenchimento</t>
  </si>
  <si>
    <t>núcleo metálico fundido</t>
  </si>
  <si>
    <t>órtese miorrelaxante (placa oclusal estabilizadora)</t>
  </si>
  <si>
    <t>órtese reposicionadora (placa oclusal reposicionadora)</t>
  </si>
  <si>
    <t>pino pre-fabricado</t>
  </si>
  <si>
    <t>placa oclusal resiliente</t>
  </si>
  <si>
    <t>prótese fixa adesiva direta (provisória)</t>
  </si>
  <si>
    <t>prótese fixa adesiva indireta em metalo-cerâmica</t>
  </si>
  <si>
    <t>prótese fixa adesiva indireta em metalo-plástica</t>
  </si>
  <si>
    <t>prótese fixa em metalo-plástica</t>
  </si>
  <si>
    <t>protese parcial fixa provisoria</t>
  </si>
  <si>
    <t>prótese parcial removivel provisória acrílica c/ ou s/ grampo</t>
  </si>
  <si>
    <t>prótese parcial removível bilateral c/ grampos</t>
  </si>
  <si>
    <t>prótese parcial removível com encaixes de precisão ou de semi precisão</t>
  </si>
  <si>
    <t>prótese total</t>
  </si>
  <si>
    <t>prótese total imediata</t>
  </si>
  <si>
    <t>prótese total incolor</t>
  </si>
  <si>
    <t>reembasamento de prótese total ou parcial - imediato (em consultório)</t>
  </si>
  <si>
    <t>reembasamento de prótese total ou parcial - imediato (em laboratório)</t>
  </si>
  <si>
    <t>restauração em cerâmica pura - inlay</t>
  </si>
  <si>
    <t>restauração em cerâmica pura - onlay</t>
  </si>
  <si>
    <t>restauração em cerômero - onlay</t>
  </si>
  <si>
    <t>restauração em cerômero - inlay</t>
  </si>
  <si>
    <t>restauração metálica fundida</t>
  </si>
  <si>
    <t>transfer</t>
  </si>
  <si>
    <t>manutencao de aparelho ortodontico - aparelho fixo</t>
  </si>
  <si>
    <t>ortouniplan e</t>
  </si>
  <si>
    <t>remocao de nucleo intrara\radicular</t>
  </si>
  <si>
    <t>DENTE (ANTERIOR)</t>
  </si>
  <si>
    <t>DENTE (POSTERIOR)</t>
  </si>
  <si>
    <t>350.00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</si>
</sst>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0.000"/>
  </numFmts>
  <fonts count="16" x14ac:knownFonts="1">
    <font>
      <sz val="11"/>
      <color theme="1"/>
      <name val="Calibri"/>
      <family val="2"/>
      <scheme val="minor"/>
    </font>
    <font>
      <sz val="11"/>
      <color theme="1"/>
      <name val="Calibri"/>
      <family val="2"/>
      <scheme val="minor"/>
    </font>
    <font>
      <b/>
      <sz val="11"/>
      <color theme="0"/>
      <name val="Calibri"/>
      <family val="2"/>
      <scheme val="minor"/>
    </font>
    <font>
      <i/>
      <sz val="11"/>
      <color rgb="FF7F7F7F"/>
      <name val="Calibri"/>
      <family val="2"/>
      <scheme val="minor"/>
    </font>
    <font>
      <b/>
      <sz val="36"/>
      <color theme="1"/>
      <name val="Calibri"/>
      <family val="2"/>
      <scheme val="minor"/>
    </font>
    <font>
      <b/>
      <sz val="10"/>
      <color rgb="FFFFFFFF"/>
      <name val="Calibri"/>
      <family val="2"/>
    </font>
    <font>
      <b/>
      <sz val="8"/>
      <name val="Arial"/>
      <family val="2"/>
      <charset val="1"/>
    </font>
    <font>
      <sz val="9"/>
      <name val="Arial"/>
      <family val="2"/>
      <charset val="1"/>
    </font>
    <font>
      <b/>
      <sz val="14"/>
      <color rgb="FFC00000"/>
      <name val="Calibri"/>
      <family val="2"/>
      <scheme val="minor"/>
    </font>
    <font>
      <sz val="8"/>
      <name val="Calibri"/>
      <family val="2"/>
      <scheme val="minor"/>
    </font>
    <font>
      <sz val="11"/>
      <color theme="1" tint="0.249977111117893"/>
      <name val="Calibri"/>
      <family val="2"/>
      <scheme val="minor"/>
    </font>
    <font>
      <sz val="11"/>
      <color theme="1" tint="4.9989318521683403E-2"/>
      <name val="Calibri"/>
      <family val="2"/>
      <scheme val="minor"/>
    </font>
    <font>
      <sz val="11"/>
      <color rgb="FF000000"/>
      <name val="Calibri"/>
      <family val="2"/>
      <charset val="1"/>
    </font>
    <font>
      <b/>
      <sz val="10"/>
      <color rgb="FFFFFFFF"/>
      <name val="Arial"/>
      <family val="2"/>
    </font>
    <font>
      <sz val="10"/>
      <color rgb="FF000000"/>
      <name val="Calibri"/>
      <family val="2"/>
      <charset val="1"/>
    </font>
    <font>
      <b/>
      <sz val="8"/>
      <color rgb="FFFFFFFF"/>
      <name val="Arial"/>
      <family val="2"/>
      <charset val="1"/>
    </font>
  </fonts>
  <fills count="19">
    <fill>
      <patternFill patternType="none"/>
    </fill>
    <fill>
      <patternFill patternType="gray125"/>
    </fill>
    <fill>
      <patternFill patternType="solid">
        <fgColor theme="5"/>
        <bgColor theme="5"/>
      </patternFill>
    </fill>
    <fill>
      <patternFill patternType="solid">
        <fgColor rgb="FFE46C0A"/>
        <bgColor rgb="FFF79646"/>
      </patternFill>
    </fill>
    <fill>
      <patternFill patternType="solid">
        <fgColor rgb="FF404040"/>
        <bgColor rgb="FF000000"/>
      </patternFill>
    </fill>
    <fill>
      <patternFill patternType="solid">
        <fgColor rgb="FFFFFFFF"/>
        <bgColor rgb="FFFFFFCC"/>
      </patternFill>
    </fill>
    <fill>
      <patternFill patternType="solid">
        <fgColor rgb="FFF79646"/>
        <bgColor rgb="FFFF8080"/>
      </patternFill>
    </fill>
    <fill>
      <patternFill patternType="solid">
        <fgColor rgb="FFA6A6A6"/>
        <bgColor rgb="FF000000"/>
      </patternFill>
    </fill>
    <fill>
      <patternFill patternType="solid">
        <fgColor theme="9" tint="0.79998168889431442"/>
        <bgColor indexed="64"/>
      </patternFill>
    </fill>
    <fill>
      <patternFill patternType="solid">
        <fgColor rgb="FFFF9981"/>
        <bgColor indexed="64"/>
      </patternFill>
    </fill>
    <fill>
      <patternFill patternType="solid">
        <fgColor rgb="FFFFEBEB"/>
        <bgColor indexed="64"/>
      </patternFill>
    </fill>
    <fill>
      <patternFill patternType="solid">
        <fgColor rgb="FFFFE79B"/>
        <bgColor indexed="64"/>
      </patternFill>
    </fill>
    <fill>
      <patternFill patternType="solid">
        <fgColor rgb="FFFFFBEF"/>
        <bgColor indexed="64"/>
      </patternFill>
    </fill>
    <fill>
      <patternFill patternType="solid">
        <fgColor rgb="FF92D050"/>
        <bgColor indexed="64"/>
      </patternFill>
    </fill>
    <fill>
      <patternFill patternType="solid">
        <fgColor rgb="FFF4FFEF"/>
        <bgColor indexed="64"/>
      </patternFill>
    </fill>
    <fill>
      <patternFill patternType="solid">
        <fgColor theme="0"/>
        <bgColor indexed="64"/>
      </patternFill>
    </fill>
    <fill>
      <patternFill patternType="solid">
        <fgColor rgb="FFFFFFFF"/>
        <bgColor rgb="FFFF8080"/>
      </patternFill>
    </fill>
    <fill>
      <patternFill patternType="solid">
        <fgColor rgb="FF000000"/>
        <bgColor rgb="FF000000"/>
      </patternFill>
    </fill>
    <fill>
      <patternFill patternType="solid">
        <fgColor rgb="FF000000"/>
        <bgColor rgb="FF003300"/>
      </patternFill>
    </fill>
  </fills>
  <borders count="32">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rgb="FF808080"/>
      </bottom>
      <diagonal/>
    </border>
    <border>
      <left style="medium">
        <color indexed="64"/>
      </left>
      <right style="thin">
        <color rgb="FF808080"/>
      </right>
      <top style="medium">
        <color indexed="64"/>
      </top>
      <bottom style="thin">
        <color rgb="FF808080"/>
      </bottom>
      <diagonal/>
    </border>
    <border>
      <left style="medium">
        <color indexed="64"/>
      </left>
      <right style="medium">
        <color indexed="64"/>
      </right>
      <top style="thin">
        <color rgb="FF808080"/>
      </top>
      <bottom style="thin">
        <color rgb="FF808080"/>
      </bottom>
      <diagonal/>
    </border>
    <border>
      <left style="medium">
        <color indexed="64"/>
      </left>
      <right style="medium">
        <color indexed="64"/>
      </right>
      <top style="thin">
        <color rgb="FF808080"/>
      </top>
      <bottom style="medium">
        <color indexed="64"/>
      </bottom>
      <diagonal/>
    </border>
    <border>
      <left style="medium">
        <color indexed="64"/>
      </left>
      <right style="medium">
        <color indexed="64"/>
      </right>
      <top/>
      <bottom style="thin">
        <color rgb="FF808080"/>
      </bottom>
      <diagonal/>
    </border>
    <border>
      <left style="medium">
        <color indexed="64"/>
      </left>
      <right style="medium">
        <color indexed="64"/>
      </right>
      <top style="thin">
        <color rgb="FF808080"/>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theme="5"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thin">
        <color rgb="FF808080"/>
      </right>
      <top style="medium">
        <color indexed="64"/>
      </top>
      <bottom style="medium">
        <color indexed="64"/>
      </bottom>
      <diagonal/>
    </border>
    <border>
      <left style="thin">
        <color rgb="FF808080"/>
      </left>
      <right style="thin">
        <color rgb="FF808080"/>
      </right>
      <top style="medium">
        <color indexed="64"/>
      </top>
      <bottom style="medium">
        <color indexed="64"/>
      </bottom>
      <diagonal/>
    </border>
    <border>
      <left/>
      <right/>
      <top style="medium">
        <color indexed="64"/>
      </top>
      <bottom style="thin">
        <color rgb="FF808080"/>
      </bottom>
      <diagonal/>
    </border>
    <border>
      <left style="thin">
        <color rgb="FF808080"/>
      </left>
      <right style="thin">
        <color rgb="FF808080"/>
      </right>
      <top style="medium">
        <color indexed="64"/>
      </top>
      <bottom style="thin">
        <color rgb="FF808080"/>
      </bottom>
      <diagonal/>
    </border>
    <border>
      <left/>
      <right/>
      <top style="thin">
        <color rgb="FF808080"/>
      </top>
      <bottom style="thin">
        <color rgb="FF808080"/>
      </bottom>
      <diagonal/>
    </border>
    <border>
      <left/>
      <right/>
      <top style="thin">
        <color rgb="FF808080"/>
      </top>
      <bottom style="medium">
        <color indexed="64"/>
      </bottom>
      <diagonal/>
    </border>
    <border>
      <left/>
      <right/>
      <top/>
      <bottom style="thin">
        <color rgb="FF808080"/>
      </bottom>
      <diagonal/>
    </border>
    <border>
      <left/>
      <right/>
      <top style="thin">
        <color rgb="FF808080"/>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rgb="FF808080"/>
      </right>
      <top style="medium">
        <color indexed="64"/>
      </top>
      <bottom/>
      <diagonal/>
    </border>
    <border>
      <left style="thin">
        <color rgb="FF808080"/>
      </left>
      <right style="thin">
        <color rgb="FF808080"/>
      </right>
      <top style="medium">
        <color indexed="64"/>
      </top>
      <bottom/>
      <diagonal/>
    </border>
    <border>
      <left style="medium">
        <color indexed="64"/>
      </left>
      <right/>
      <top style="medium">
        <color indexed="64"/>
      </top>
      <bottom style="thin">
        <color rgb="FF808080"/>
      </bottom>
      <diagonal/>
    </border>
    <border>
      <left style="medium">
        <color indexed="64"/>
      </left>
      <right/>
      <top style="thin">
        <color rgb="FF808080"/>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98">
    <xf numFmtId="0" fontId="0" fillId="0" borderId="0" xfId="0"/>
    <xf numFmtId="0" fontId="0" fillId="0" borderId="0" xfId="0" applyAlignment="1">
      <alignment horizontal="left" vertical="center" indent="1"/>
    </xf>
    <xf numFmtId="0" fontId="0" fillId="0" borderId="0" xfId="0" applyAlignment="1">
      <alignment horizontal="right" vertical="center" indent="1"/>
    </xf>
    <xf numFmtId="0" fontId="0" fillId="0" borderId="2" xfId="0" applyBorder="1" applyAlignment="1">
      <alignment horizontal="left" vertical="center" indent="1"/>
    </xf>
    <xf numFmtId="164" fontId="0" fillId="0" borderId="2" xfId="0" applyNumberFormat="1" applyBorder="1" applyAlignment="1" applyProtection="1">
      <alignment horizontal="left" vertical="center" indent="1"/>
      <protection locked="0"/>
    </xf>
    <xf numFmtId="164" fontId="0" fillId="0" borderId="0" xfId="0" applyNumberFormat="1" applyAlignment="1">
      <alignment horizontal="left" vertical="center" indent="1"/>
    </xf>
    <xf numFmtId="0" fontId="0" fillId="0" borderId="0" xfId="0" applyAlignment="1">
      <alignment horizontal="center" vertical="center" wrapText="1"/>
    </xf>
    <xf numFmtId="0" fontId="2" fillId="2" borderId="13" xfId="0" applyFont="1" applyFill="1" applyBorder="1" applyAlignment="1">
      <alignment horizontal="left" vertical="center" indent="1"/>
    </xf>
    <xf numFmtId="0" fontId="0" fillId="0" borderId="14" xfId="0" applyBorder="1" applyAlignment="1">
      <alignment horizontal="left" vertical="center" indent="1"/>
    </xf>
    <xf numFmtId="0" fontId="0" fillId="0" borderId="9" xfId="0" applyBorder="1" applyAlignment="1">
      <alignment horizontal="left" vertical="center" indent="1"/>
    </xf>
    <xf numFmtId="0" fontId="0" fillId="0" borderId="1" xfId="0" applyBorder="1" applyAlignment="1">
      <alignment horizontal="left" vertical="center" indent="1"/>
    </xf>
    <xf numFmtId="0" fontId="4" fillId="0" borderId="0" xfId="0" applyFont="1" applyAlignment="1">
      <alignment horizontal="center" vertical="center"/>
    </xf>
    <xf numFmtId="0" fontId="0" fillId="0" borderId="1" xfId="0" applyBorder="1"/>
    <xf numFmtId="0" fontId="0" fillId="0" borderId="1" xfId="0" applyBorder="1" applyAlignment="1">
      <alignment horizontal="center" vertical="center" wrapText="1"/>
    </xf>
    <xf numFmtId="0" fontId="0" fillId="0" borderId="2" xfId="0" applyBorder="1"/>
    <xf numFmtId="44" fontId="0" fillId="8" borderId="0" xfId="1" applyFont="1" applyFill="1" applyBorder="1" applyAlignment="1" applyProtection="1">
      <alignment horizontal="center" vertical="center"/>
    </xf>
    <xf numFmtId="2" fontId="0" fillId="8" borderId="0" xfId="1" applyNumberFormat="1" applyFont="1" applyFill="1" applyBorder="1" applyAlignment="1" applyProtection="1">
      <alignment horizontal="center" vertical="center"/>
    </xf>
    <xf numFmtId="0" fontId="0" fillId="0" borderId="0" xfId="0" applyAlignment="1">
      <alignment horizontal="center"/>
    </xf>
    <xf numFmtId="0" fontId="0" fillId="9" borderId="13" xfId="0" applyFill="1" applyBorder="1" applyAlignment="1">
      <alignment horizontal="center" vertical="center" wrapText="1"/>
    </xf>
    <xf numFmtId="0" fontId="11" fillId="0" borderId="0" xfId="0" applyFont="1" applyAlignment="1">
      <alignment horizontal="left" vertical="center" indent="1"/>
    </xf>
    <xf numFmtId="0" fontId="11" fillId="10" borderId="11" xfId="0" applyFont="1" applyFill="1" applyBorder="1" applyAlignment="1">
      <alignment horizontal="center" vertical="center"/>
    </xf>
    <xf numFmtId="0" fontId="0" fillId="13" borderId="13" xfId="0" applyFill="1" applyBorder="1" applyAlignment="1">
      <alignment horizontal="center" vertical="center" wrapText="1"/>
    </xf>
    <xf numFmtId="0" fontId="0" fillId="13" borderId="9" xfId="0" applyFill="1" applyBorder="1" applyAlignment="1">
      <alignment horizontal="center" vertical="center" wrapText="1"/>
    </xf>
    <xf numFmtId="2" fontId="11" fillId="14" borderId="12" xfId="1" applyNumberFormat="1" applyFont="1" applyFill="1" applyBorder="1" applyAlignment="1" applyProtection="1">
      <alignment horizontal="center" vertical="center"/>
      <protection locked="0"/>
    </xf>
    <xf numFmtId="0" fontId="11" fillId="15" borderId="11" xfId="0" applyFont="1" applyFill="1" applyBorder="1" applyAlignment="1">
      <alignment horizontal="center" vertical="center"/>
    </xf>
    <xf numFmtId="44" fontId="11" fillId="15" borderId="11" xfId="1" applyFont="1" applyFill="1" applyBorder="1" applyAlignment="1" applyProtection="1">
      <alignment horizontal="center" vertical="center"/>
      <protection locked="0"/>
    </xf>
    <xf numFmtId="2" fontId="11" fillId="15" borderId="12" xfId="1" applyNumberFormat="1" applyFont="1" applyFill="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0" xfId="0" applyNumberFormat="1" applyAlignment="1">
      <alignment horizontal="center" vertical="center"/>
    </xf>
    <xf numFmtId="0" fontId="0" fillId="0" borderId="14" xfId="0"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left" vertical="center"/>
    </xf>
    <xf numFmtId="0" fontId="11" fillId="0" borderId="12" xfId="0" applyFont="1" applyBorder="1" applyAlignment="1">
      <alignment horizontal="left" vertical="center"/>
    </xf>
    <xf numFmtId="0" fontId="0" fillId="0" borderId="0" xfId="0" applyAlignment="1">
      <alignment horizontal="left"/>
    </xf>
    <xf numFmtId="0" fontId="12" fillId="0" borderId="0" xfId="0" applyFont="1" applyAlignment="1">
      <alignment vertical="center"/>
    </xf>
    <xf numFmtId="0" fontId="13" fillId="3" borderId="16" xfId="2" applyNumberFormat="1" applyFont="1" applyFill="1" applyBorder="1" applyAlignment="1">
      <alignment horizontal="center" vertical="center"/>
    </xf>
    <xf numFmtId="0" fontId="13" fillId="3" borderId="14"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5" fillId="4" borderId="3" xfId="0" applyFont="1" applyFill="1" applyBorder="1" applyAlignment="1">
      <alignment horizontal="center" vertical="center"/>
    </xf>
    <xf numFmtId="0" fontId="6" fillId="5" borderId="3" xfId="0" applyFont="1" applyFill="1" applyBorder="1" applyAlignment="1">
      <alignment horizontal="center" vertical="center"/>
    </xf>
    <xf numFmtId="0" fontId="7" fillId="6" borderId="3" xfId="2" applyNumberFormat="1" applyFont="1" applyFill="1" applyBorder="1" applyAlignment="1">
      <alignment vertical="center"/>
    </xf>
    <xf numFmtId="0" fontId="14" fillId="5" borderId="19" xfId="0" applyFont="1" applyFill="1" applyBorder="1" applyAlignment="1">
      <alignment horizontal="center" vertical="center"/>
    </xf>
    <xf numFmtId="0" fontId="14" fillId="5" borderId="4" xfId="0" applyFont="1" applyFill="1" applyBorder="1" applyAlignment="1">
      <alignment horizontal="center" vertical="center"/>
    </xf>
    <xf numFmtId="0" fontId="6" fillId="5" borderId="20" xfId="0" applyFont="1" applyFill="1" applyBorder="1" applyAlignment="1">
      <alignment horizontal="center" vertical="center"/>
    </xf>
    <xf numFmtId="0" fontId="5" fillId="4" borderId="5" xfId="0" applyFont="1" applyFill="1" applyBorder="1" applyAlignment="1">
      <alignment horizontal="center" vertical="center"/>
    </xf>
    <xf numFmtId="0" fontId="6" fillId="5" borderId="5" xfId="0" applyFont="1" applyFill="1" applyBorder="1" applyAlignment="1">
      <alignment horizontal="center" vertical="center"/>
    </xf>
    <xf numFmtId="0" fontId="14" fillId="5" borderId="21" xfId="0" applyFont="1" applyFill="1" applyBorder="1" applyAlignment="1">
      <alignment horizontal="center" vertical="center"/>
    </xf>
    <xf numFmtId="0" fontId="6" fillId="5" borderId="5" xfId="0" quotePrefix="1" applyFont="1" applyFill="1" applyBorder="1" applyAlignment="1">
      <alignment horizontal="center" vertical="center"/>
    </xf>
    <xf numFmtId="0" fontId="5" fillId="4" borderId="6" xfId="0" applyFont="1" applyFill="1" applyBorder="1" applyAlignment="1">
      <alignment horizontal="center" vertical="center"/>
    </xf>
    <xf numFmtId="0" fontId="6" fillId="5" borderId="6" xfId="0" applyFont="1" applyFill="1" applyBorder="1" applyAlignment="1">
      <alignment horizontal="center" vertical="center"/>
    </xf>
    <xf numFmtId="0" fontId="14" fillId="5" borderId="2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4" borderId="7" xfId="0" applyFont="1" applyFill="1" applyBorder="1" applyAlignment="1">
      <alignment horizontal="center" vertical="center"/>
    </xf>
    <xf numFmtId="0" fontId="6" fillId="0" borderId="7" xfId="0" applyFont="1" applyBorder="1" applyAlignment="1">
      <alignment horizontal="center" vertical="center"/>
    </xf>
    <xf numFmtId="0" fontId="14" fillId="5" borderId="23" xfId="0" applyFont="1" applyFill="1" applyBorder="1" applyAlignment="1">
      <alignment horizontal="center" vertical="center"/>
    </xf>
    <xf numFmtId="0" fontId="5" fillId="4" borderId="8" xfId="0" applyFont="1" applyFill="1" applyBorder="1" applyAlignment="1">
      <alignment horizontal="center" vertical="center"/>
    </xf>
    <xf numFmtId="0" fontId="6" fillId="5" borderId="8" xfId="0" applyFont="1" applyFill="1" applyBorder="1" applyAlignment="1">
      <alignment horizontal="center" vertical="center"/>
    </xf>
    <xf numFmtId="0" fontId="14" fillId="5" borderId="24" xfId="0" applyFont="1" applyFill="1" applyBorder="1" applyAlignment="1">
      <alignment horizontal="center" vertical="center"/>
    </xf>
    <xf numFmtId="0" fontId="7" fillId="16" borderId="3" xfId="2" applyNumberFormat="1" applyFont="1" applyFill="1" applyBorder="1" applyAlignment="1">
      <alignment vertical="center"/>
    </xf>
    <xf numFmtId="0" fontId="5" fillId="7" borderId="7" xfId="0" applyFont="1" applyFill="1" applyBorder="1" applyAlignment="1">
      <alignment horizontal="center" vertical="center"/>
    </xf>
    <xf numFmtId="0" fontId="6" fillId="5" borderId="25" xfId="0" applyFont="1" applyFill="1" applyBorder="1" applyAlignment="1">
      <alignment horizontal="center" vertical="center"/>
    </xf>
    <xf numFmtId="0" fontId="7" fillId="0" borderId="3" xfId="2" applyNumberFormat="1" applyFont="1" applyFill="1" applyBorder="1" applyAlignment="1">
      <alignment vertical="center"/>
    </xf>
    <xf numFmtId="0" fontId="5" fillId="7" borderId="8" xfId="0" applyFont="1" applyFill="1" applyBorder="1" applyAlignment="1">
      <alignment horizontal="center" vertical="center"/>
    </xf>
    <xf numFmtId="0" fontId="7" fillId="6" borderId="26" xfId="2" applyNumberFormat="1" applyFont="1" applyFill="1" applyBorder="1" applyAlignment="1">
      <alignment vertical="center"/>
    </xf>
    <xf numFmtId="0" fontId="14"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7" fillId="6" borderId="16" xfId="2" applyNumberFormat="1" applyFont="1" applyFill="1" applyBorder="1" applyAlignment="1">
      <alignment vertical="center"/>
    </xf>
    <xf numFmtId="0" fontId="14"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7" xfId="0" applyFont="1" applyFill="1" applyBorder="1" applyAlignment="1">
      <alignment horizontal="center" vertical="center"/>
    </xf>
    <xf numFmtId="0" fontId="6" fillId="0" borderId="8" xfId="0" applyFont="1" applyBorder="1" applyAlignment="1">
      <alignment horizontal="center" vertical="center"/>
    </xf>
    <xf numFmtId="0" fontId="5" fillId="17" borderId="7" xfId="0" applyFont="1" applyFill="1" applyBorder="1" applyAlignment="1">
      <alignment horizontal="center" vertical="center"/>
    </xf>
    <xf numFmtId="0" fontId="12" fillId="6" borderId="6" xfId="0" applyFont="1" applyFill="1" applyBorder="1" applyAlignment="1">
      <alignment vertical="center"/>
    </xf>
    <xf numFmtId="0" fontId="15" fillId="18" borderId="29" xfId="0" applyFont="1" applyFill="1" applyBorder="1" applyAlignment="1">
      <alignment horizontal="center" vertical="center"/>
    </xf>
    <xf numFmtId="0" fontId="15" fillId="18" borderId="19" xfId="0" applyFont="1" applyFill="1" applyBorder="1" applyAlignment="1">
      <alignment horizontal="center" vertical="center"/>
    </xf>
    <xf numFmtId="0" fontId="7" fillId="5" borderId="30" xfId="2" applyNumberFormat="1" applyFont="1" applyFill="1" applyBorder="1" applyAlignment="1">
      <alignment horizontal="left" vertical="center"/>
    </xf>
    <xf numFmtId="0" fontId="7" fillId="5" borderId="22" xfId="2" applyNumberFormat="1" applyFont="1" applyFill="1" applyBorder="1" applyAlignment="1">
      <alignment horizontal="left" vertical="center"/>
    </xf>
    <xf numFmtId="0" fontId="11" fillId="0" borderId="15" xfId="0" applyFont="1" applyBorder="1" applyAlignment="1">
      <alignment horizontal="left" vertical="center" indent="1"/>
    </xf>
    <xf numFmtId="44" fontId="11" fillId="15" borderId="11" xfId="1" applyFont="1" applyFill="1" applyBorder="1" applyAlignment="1">
      <alignment horizontal="center" vertical="center"/>
    </xf>
    <xf numFmtId="44" fontId="11" fillId="10" borderId="11" xfId="1" applyFont="1" applyFill="1" applyBorder="1" applyAlignment="1">
      <alignment horizontal="center" vertical="center"/>
    </xf>
    <xf numFmtId="0" fontId="0" fillId="9" borderId="14" xfId="0" applyFill="1" applyBorder="1" applyAlignment="1">
      <alignment horizontal="center" vertical="center" wrapText="1"/>
    </xf>
    <xf numFmtId="0" fontId="10" fillId="11" borderId="13" xfId="0" applyFont="1" applyFill="1" applyBorder="1" applyAlignment="1">
      <alignment horizontal="center" vertical="center" wrapText="1"/>
    </xf>
    <xf numFmtId="0" fontId="10" fillId="11" borderId="9" xfId="0" applyFont="1" applyFill="1" applyBorder="1" applyAlignment="1">
      <alignment horizontal="center" vertical="center" wrapText="1"/>
    </xf>
    <xf numFmtId="2" fontId="11" fillId="12" borderId="12" xfId="1" applyNumberFormat="1" applyFont="1" applyFill="1" applyBorder="1" applyAlignment="1">
      <alignment horizontal="center" vertical="center"/>
    </xf>
    <xf numFmtId="2" fontId="11" fillId="15" borderId="12" xfId="1" applyNumberFormat="1" applyFont="1" applyFill="1" applyBorder="1" applyAlignment="1">
      <alignment horizontal="center" vertical="center"/>
    </xf>
    <xf numFmtId="2" fontId="11" fillId="12" borderId="10" xfId="1" applyNumberFormat="1" applyFont="1" applyFill="1" applyBorder="1" applyAlignment="1">
      <alignment horizontal="center" vertical="center"/>
    </xf>
    <xf numFmtId="44" fontId="11" fillId="14" borderId="11" xfId="1" applyFont="1" applyFill="1" applyBorder="1" applyAlignment="1" applyProtection="1">
      <alignment horizontal="center" vertical="center"/>
      <protection locked="0"/>
    </xf>
    <xf numFmtId="44" fontId="0" fillId="8" borderId="11" xfId="1" applyFont="1" applyFill="1" applyBorder="1" applyAlignment="1" applyProtection="1">
      <alignment horizontal="center" vertical="center"/>
    </xf>
    <xf numFmtId="44" fontId="11" fillId="12" borderId="26" xfId="1" applyFont="1" applyFill="1" applyBorder="1" applyAlignment="1">
      <alignment horizontal="center" vertical="center"/>
    </xf>
    <xf numFmtId="44" fontId="11" fillId="12" borderId="25" xfId="1" applyFont="1" applyFill="1" applyBorder="1" applyAlignment="1">
      <alignment horizontal="center" vertical="center"/>
    </xf>
    <xf numFmtId="44" fontId="11" fillId="12" borderId="31" xfId="1"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0" fillId="0" borderId="0" xfId="0" applyAlignment="1">
      <alignment horizontal="justify" vertical="center" wrapText="1"/>
    </xf>
    <xf numFmtId="0" fontId="8" fillId="0" borderId="0" xfId="0" applyFont="1" applyAlignment="1">
      <alignment horizontal="left" vertical="center"/>
    </xf>
  </cellXfs>
  <cellStyles count="3">
    <cellStyle name="Moeda" xfId="1" builtinId="4"/>
    <cellStyle name="Normal" xfId="0" builtinId="0"/>
    <cellStyle name="Texto Explicativo" xfId="2" builtinId="53"/>
  </cellStyles>
  <dxfs count="23">
    <dxf>
      <font>
        <b/>
        <i val="0"/>
        <strike val="0"/>
        <condense val="0"/>
        <extend val="0"/>
        <outline val="0"/>
        <shadow val="0"/>
        <u val="none"/>
        <vertAlign val="baseline"/>
        <sz val="8"/>
        <color auto="1"/>
        <name val="Arial"/>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thin">
          <color rgb="FF808080"/>
        </left>
        <right style="thin">
          <color rgb="FF808080"/>
        </right>
        <top style="medium">
          <color indexed="64"/>
        </top>
        <bottom style="thin">
          <color rgb="FF808080"/>
        </bottom>
        <vertical/>
        <horizontal/>
      </border>
    </dxf>
    <dxf>
      <font>
        <b val="0"/>
        <i val="0"/>
        <strike val="0"/>
        <condense val="0"/>
        <extend val="0"/>
        <outline val="0"/>
        <shadow val="0"/>
        <u val="none"/>
        <vertAlign val="baseline"/>
        <sz val="10"/>
        <color rgb="FF000000"/>
        <name val="Calibri"/>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medium">
          <color indexed="64"/>
        </left>
        <right style="thin">
          <color rgb="FF808080"/>
        </right>
        <top style="medium">
          <color indexed="64"/>
        </top>
        <bottom style="thin">
          <color rgb="FF808080"/>
        </bottom>
        <vertical/>
        <horizontal/>
      </border>
    </dxf>
    <dxf>
      <font>
        <b val="0"/>
        <i val="0"/>
        <strike val="0"/>
        <condense val="0"/>
        <extend val="0"/>
        <outline val="0"/>
        <shadow val="0"/>
        <u val="none"/>
        <vertAlign val="baseline"/>
        <sz val="9"/>
        <color auto="1"/>
        <name val="Arial"/>
        <family val="2"/>
        <charset val="1"/>
        <scheme val="none"/>
      </font>
      <numFmt numFmtId="0" formatCode="General"/>
      <fill>
        <patternFill patternType="solid">
          <fgColor rgb="FFFF8080"/>
          <bgColor rgb="FFFFFFFF"/>
        </patternFill>
      </fill>
      <alignment horizontal="general"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1"/>
        <color rgb="FF000000"/>
        <name val="Calibri"/>
        <family val="2"/>
        <charset val="1"/>
        <scheme val="none"/>
      </font>
      <numFmt numFmtId="0" formatCode="General"/>
      <alignment horizontal="general" vertical="center" textRotation="0" wrapText="0" indent="0" justifyLastLine="0" shrinkToFit="0" readingOrder="0"/>
    </dxf>
    <dxf>
      <border outline="0">
        <right style="medium">
          <color indexed="64"/>
        </right>
      </border>
    </dxf>
    <dxf>
      <numFmt numFmtId="2" formatCode="0.00"/>
      <fill>
        <patternFill patternType="solid">
          <fgColor indexed="64"/>
          <bgColor theme="9" tint="0.79998168889431442"/>
        </patternFill>
      </fill>
      <alignment horizontal="center" vertical="center" textRotation="0" wrapText="0" indent="0" justifyLastLine="0" shrinkToFit="0" readingOrder="0"/>
      <protection locked="1" hidden="0"/>
    </dxf>
    <dxf>
      <fill>
        <patternFill patternType="solid">
          <fgColor indexed="64"/>
          <bgColor theme="9" tint="0.79998168889431442"/>
        </patternFill>
      </fill>
      <alignment horizontal="center" vertical="center" textRotation="0" wrapText="0" indent="0" justifyLastLine="0" shrinkToFit="0" readingOrder="0"/>
      <border outline="0">
        <left style="medium">
          <color indexed="64"/>
        </left>
      </border>
      <protection locked="1"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4FFEF"/>
        </patternFill>
      </fill>
      <alignment horizontal="center" vertical="center" textRotation="0" wrapText="0" indent="0" justifyLastLine="0" shrinkToFit="0" readingOrder="0"/>
      <border diagonalUp="0" diagonalDown="0" outline="0">
        <left/>
        <right style="medium">
          <color indexed="64"/>
        </right>
        <top/>
        <bottom/>
      </border>
      <protection locked="0" hidden="0"/>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4FFEF"/>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FFBEF"/>
        </patternFill>
      </fill>
      <alignment horizontal="center" vertical="center" textRotation="0" wrapText="0" indent="0" justifyLastLine="0" shrinkToFit="0" readingOrder="0"/>
      <border diagonalUp="0" diagonalDown="0">
        <left/>
        <right style="medium">
          <color indexed="64"/>
        </right>
        <vertical/>
      </border>
    </dxf>
    <dxf>
      <font>
        <b val="0"/>
        <i val="0"/>
        <strike val="0"/>
        <condense val="0"/>
        <extend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FBEF"/>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top/>
        <bottom/>
        <vertical/>
        <horizontal/>
      </border>
    </dxf>
    <dxf>
      <font>
        <strike val="0"/>
        <outline val="0"/>
        <shadow val="0"/>
        <u val="none"/>
        <vertAlign val="baseline"/>
        <sz val="11"/>
        <color theme="1" tint="4.9989318521683403E-2"/>
        <name val="Calibri"/>
        <family val="2"/>
        <scheme val="minor"/>
      </font>
      <numFmt numFmtId="0" formatCode="General"/>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border>
      <protection locked="1" hidden="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right style="medium">
          <color indexed="64"/>
        </right>
        <top/>
        <bottom/>
        <vertical/>
        <horizontal/>
      </border>
      <protection locked="1" hidden="0"/>
    </dxf>
    <dxf>
      <alignment horizontal="left" vertical="center" textRotation="0" wrapText="0" indent="1" justifyLastLine="0" shrinkToFit="0" readingOrder="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dxf>
    <dxf>
      <alignment horizontal="left" vertical="center" textRotation="0" wrapText="0" indent="1" justifyLastLine="0" shrinkToFit="0" readingOrder="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protection locked="1" hidden="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border diagonalUp="0" diagonalDown="0">
        <left style="medium">
          <color indexed="64"/>
        </left>
        <right/>
        <top/>
        <bottom style="thin">
          <color theme="5" tint="0.39997558519241921"/>
        </bottom>
        <vertical/>
        <horizontal/>
      </border>
      <protection locked="1" hidden="0"/>
    </dxf>
    <dxf>
      <border diagonalUp="0" diagonalDown="0">
        <left style="medium">
          <color indexed="64"/>
        </left>
        <right style="medium">
          <color indexed="64"/>
        </right>
        <top style="medium">
          <color indexed="64"/>
        </top>
        <bottom style="medium">
          <color indexed="64"/>
        </bottom>
      </border>
    </dxf>
    <dxf>
      <alignment horizontal="left" vertical="center" textRotation="0" wrapText="0" indent="1" justifyLastLine="0" shrinkToFit="0" readingOrder="0"/>
      <protection locked="1" hidden="0"/>
    </dxf>
    <dxf>
      <border>
        <bottom style="medium">
          <color indexed="64"/>
        </bottom>
      </border>
    </dxf>
    <dxf>
      <alignment horizontal="left" vertical="center" textRotation="0" wrapText="0" indent="1" justifyLastLine="0" shrinkToFit="0" readingOrder="0"/>
      <border diagonalUp="0" diagonalDown="0">
        <left/>
        <right/>
        <top/>
        <bottom/>
        <vertical/>
        <horizontal/>
      </border>
      <protection locked="1" hidden="0"/>
    </dxf>
  </dxfs>
  <tableStyles count="0" defaultTableStyle="TableStyleMedium2" defaultPivotStyle="PivotStyleLight16"/>
  <colors>
    <mruColors>
      <color rgb="FFFF9981"/>
      <color rgb="FFF4FFEF"/>
      <color rgb="FFE6FFD9"/>
      <color rgb="FFFFFBEF"/>
      <color rgb="FFFFE79B"/>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57150</xdr:colOff>
      <xdr:row>7</xdr:row>
      <xdr:rowOff>66676</xdr:rowOff>
    </xdr:from>
    <xdr:to>
      <xdr:col>10</xdr:col>
      <xdr:colOff>0</xdr:colOff>
      <xdr:row>7</xdr:row>
      <xdr:rowOff>2333626</xdr:rowOff>
    </xdr:to>
    <xdr:sp macro="" textlink="">
      <xdr:nvSpPr>
        <xdr:cNvPr id="2" name="CaixaDeTexto 1">
          <a:extLst>
            <a:ext uri="{FF2B5EF4-FFF2-40B4-BE49-F238E27FC236}">
              <a16:creationId xmlns:a16="http://schemas.microsoft.com/office/drawing/2014/main" id="{4535E467-3CE1-DAE5-6B5D-C660C4176ADA}"/>
            </a:ext>
          </a:extLst>
        </xdr:cNvPr>
        <xdr:cNvSpPr txBox="1"/>
      </xdr:nvSpPr>
      <xdr:spPr>
        <a:xfrm>
          <a:off x="57150" y="1419226"/>
          <a:ext cx="8763000"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u="sng" baseline="0">
              <a:solidFill>
                <a:schemeClr val="tx1">
                  <a:lumMod val="75000"/>
                  <a:lumOff val="25000"/>
                </a:schemeClr>
              </a:solidFill>
            </a:rPr>
            <a:t>PAGAMENTO POR REGIÃO:</a:t>
          </a:r>
          <a:endParaRPr lang="pt-BR" sz="1100" b="1" u="sng">
            <a:solidFill>
              <a:schemeClr val="tx1">
                <a:lumMod val="75000"/>
                <a:lumOff val="25000"/>
              </a:schemeClr>
            </a:solidFill>
          </a:endParaRPr>
        </a:p>
      </xdr:txBody>
    </xdr:sp>
    <xdr:clientData/>
  </xdr:twoCellAnchor>
  <xdr:twoCellAnchor editAs="oneCell">
    <xdr:from>
      <xdr:col>0</xdr:col>
      <xdr:colOff>438150</xdr:colOff>
      <xdr:row>7</xdr:row>
      <xdr:rowOff>266701</xdr:rowOff>
    </xdr:from>
    <xdr:to>
      <xdr:col>1</xdr:col>
      <xdr:colOff>641350</xdr:colOff>
      <xdr:row>7</xdr:row>
      <xdr:rowOff>1600201</xdr:rowOff>
    </xdr:to>
    <xdr:pic>
      <xdr:nvPicPr>
        <xdr:cNvPr id="4" name="Picture 2" descr=" cavidade oral Modelo humano de anatomia da boca aberta ilustração stock">
          <a:extLst>
            <a:ext uri="{FF2B5EF4-FFF2-40B4-BE49-F238E27FC236}">
              <a16:creationId xmlns:a16="http://schemas.microsoft.com/office/drawing/2014/main" id="{31F4F20F-D33C-C20A-3AD6-E7439FEE9B82}"/>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1833" y1="49889" x2="24500" y2="66556"/>
                      <a14:foregroundMark x1="24500" y1="66556" x2="36833" y2="76111"/>
                      <a14:foregroundMark x1="36833" y1="76111" x2="51500" y2="78111"/>
                      <a14:foregroundMark x1="51500" y1="78111" x2="65167" y2="74667"/>
                      <a14:foregroundMark x1="65167" y1="74667" x2="78833" y2="58667"/>
                      <a14:foregroundMark x1="23667" y1="71333" x2="31500" y2="75333"/>
                      <a14:foregroundMark x1="68000" y1="75444" x2="75500" y2="71556"/>
                      <a14:foregroundMark x1="77000" y1="42000" x2="66333" y2="29778"/>
                      <a14:foregroundMark x1="66333" y1="29778" x2="52667" y2="23222"/>
                      <a14:foregroundMark x1="52667" y1="23222" x2="39667" y2="24667"/>
                      <a14:foregroundMark x1="39667" y1="24667" x2="29500" y2="31667"/>
                      <a14:foregroundMark x1="29500" y1="31667" x2="21833" y2="43889"/>
                      <a14:foregroundMark x1="25333" y1="32222" x2="30833" y2="28333"/>
                      <a14:foregroundMark x1="71667" y1="27889" x2="76833" y2="35000"/>
                      <a14:foregroundMark x1="76833" y1="35000" x2="77000" y2="35111"/>
                      <a14:foregroundMark x1="77000" y1="59667" x2="76667" y2="57889"/>
                    </a14:backgroundRemoval>
                  </a14:imgEffect>
                </a14:imgLayer>
              </a14:imgProps>
            </a:ext>
            <a:ext uri="{28A0092B-C50C-407E-A947-70E740481C1C}">
              <a14:useLocalDpi xmlns:a14="http://schemas.microsoft.com/office/drawing/2010/main" val="0"/>
            </a:ext>
          </a:extLst>
        </a:blip>
        <a:srcRect/>
        <a:stretch>
          <a:fillRect/>
        </a:stretch>
      </xdr:blipFill>
      <xdr:spPr bwMode="auto">
        <a:xfrm>
          <a:off x="438150" y="1619251"/>
          <a:ext cx="8890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7</xdr:row>
      <xdr:rowOff>1533525</xdr:rowOff>
    </xdr:from>
    <xdr:to>
      <xdr:col>1</xdr:col>
      <xdr:colOff>895350</xdr:colOff>
      <xdr:row>7</xdr:row>
      <xdr:rowOff>2124075</xdr:rowOff>
    </xdr:to>
    <xdr:sp macro="" textlink="">
      <xdr:nvSpPr>
        <xdr:cNvPr id="5" name="CaixaDeTexto 4">
          <a:extLst>
            <a:ext uri="{FF2B5EF4-FFF2-40B4-BE49-F238E27FC236}">
              <a16:creationId xmlns:a16="http://schemas.microsoft.com/office/drawing/2014/main" id="{F0E3A56E-6141-DA7C-22B7-CFD17EA2CEB9}"/>
            </a:ext>
          </a:extLst>
        </xdr:cNvPr>
        <xdr:cNvSpPr txBox="1"/>
      </xdr:nvSpPr>
      <xdr:spPr>
        <a:xfrm>
          <a:off x="161925" y="2886075"/>
          <a:ext cx="14192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Boca</a:t>
          </a:r>
          <a:r>
            <a:rPr lang="pt-BR" sz="1000" baseline="0"/>
            <a:t>: Valor sugerido é igual ao valor do atendimento </a:t>
          </a:r>
          <a:endParaRPr lang="pt-BR" sz="1000"/>
        </a:p>
      </xdr:txBody>
    </xdr:sp>
    <xdr:clientData/>
  </xdr:twoCellAnchor>
  <xdr:twoCellAnchor editAs="oneCell">
    <xdr:from>
      <xdr:col>1</xdr:col>
      <xdr:colOff>1415861</xdr:colOff>
      <xdr:row>7</xdr:row>
      <xdr:rowOff>390525</xdr:rowOff>
    </xdr:from>
    <xdr:to>
      <xdr:col>1</xdr:col>
      <xdr:colOff>2220486</xdr:colOff>
      <xdr:row>7</xdr:row>
      <xdr:rowOff>1428750</xdr:rowOff>
    </xdr:to>
    <xdr:pic>
      <xdr:nvPicPr>
        <xdr:cNvPr id="6" name="Picture 6" descr=" Doença de goma humana, sangramento de gomas Prevenção dental, infographics oral do dente do vetor do cuidado ilustração do vetor">
          <a:extLst>
            <a:ext uri="{FF2B5EF4-FFF2-40B4-BE49-F238E27FC236}">
              <a16:creationId xmlns:a16="http://schemas.microsoft.com/office/drawing/2014/main" id="{AA982E7A-6CB7-CAC3-6883-41F4B360ABCD}"/>
            </a:ext>
          </a:extLst>
        </xdr:cNvPr>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9750" b="90000" l="10000" r="90000">
                      <a14:foregroundMark x1="19000" y1="11875" x2="34625" y2="44750"/>
                      <a14:foregroundMark x1="34625" y1="44750" x2="36375" y2="14500"/>
                      <a14:foregroundMark x1="36375" y1="14500" x2="23875" y2="14500"/>
                      <a14:foregroundMark x1="23875" y1="14500" x2="21375" y2="23375"/>
                      <a14:foregroundMark x1="21375" y1="23375" x2="21875" y2="24875"/>
                      <a14:foregroundMark x1="16500" y1="23000" x2="25500" y2="38500"/>
                      <a14:foregroundMark x1="25500" y1="38500" x2="26125" y2="40375"/>
                      <a14:foregroundMark x1="33500" y1="29500" x2="30500" y2="15750"/>
                      <a14:foregroundMark x1="22625" y1="15625" x2="30500" y2="9750"/>
                      <a14:foregroundMark x1="30500" y1="9750" x2="37625" y2="14500"/>
                      <a14:foregroundMark x1="37625" y1="14500" x2="36250" y2="16875"/>
                      <a14:foregroundMark x1="14875" y1="23625" x2="14875" y2="41375"/>
                      <a14:foregroundMark x1="14875" y1="41375" x2="19250" y2="46875"/>
                      <a14:foregroundMark x1="19250" y1="46875" x2="19625" y2="47000"/>
                      <a14:foregroundMark x1="16125" y1="45750" x2="16125" y2="45750"/>
                      <a14:foregroundMark x1="15250" y1="44875" x2="15250" y2="44875"/>
                      <a14:foregroundMark x1="15625" y1="45750" x2="15625" y2="45750"/>
                      <a14:foregroundMark x1="14625" y1="42625" x2="14625" y2="42625"/>
                      <a14:foregroundMark x1="14500" y1="40875" x2="14500" y2="40875"/>
                      <a14:foregroundMark x1="14500" y1="37125" x2="14500" y2="37125"/>
                      <a14:foregroundMark x1="14500" y1="36125" x2="14500" y2="36125"/>
                      <a14:foregroundMark x1="14250" y1="34250" x2="14250" y2="34250"/>
                      <a14:foregroundMark x1="14250" y1="34000" x2="14250" y2="34000"/>
                      <a14:foregroundMark x1="14250" y1="32375" x2="14250" y2="32375"/>
                      <a14:foregroundMark x1="14250" y1="32250" x2="14000" y2="25875"/>
                      <a14:foregroundMark x1="14875" y1="39750" x2="14250" y2="32000"/>
                      <a14:foregroundMark x1="14500" y1="43250" x2="13875" y2="35250"/>
                      <a14:foregroundMark x1="23875" y1="47625" x2="32750" y2="48250"/>
                      <a14:foregroundMark x1="32875" y1="48375" x2="40500" y2="47000"/>
                      <a14:foregroundMark x1="40500" y1="47000" x2="41750" y2="41000"/>
                      <a14:foregroundMark x1="39000" y1="47000" x2="43000" y2="40375"/>
                      <a14:foregroundMark x1="43000" y1="40375" x2="41500" y2="25875"/>
                      <a14:foregroundMark x1="42375" y1="29750" x2="41875" y2="21375"/>
                      <a14:backgroundMark x1="59125" y1="20875" x2="65750" y2="35500"/>
                      <a14:backgroundMark x1="65750" y1="35500" x2="76000" y2="45625"/>
                      <a14:backgroundMark x1="76000" y1="45625" x2="85375" y2="28000"/>
                      <a14:backgroundMark x1="85375" y1="28000" x2="86875" y2="20500"/>
                      <a14:backgroundMark x1="22500" y1="6375" x2="30375" y2="7625"/>
                      <a14:backgroundMark x1="30375" y1="7625" x2="33875" y2="7125"/>
                      <a14:backgroundMark x1="22625" y1="6375" x2="27625" y2="7625"/>
                      <a14:backgroundMark x1="24750" y1="7750" x2="24750" y2="7750"/>
                      <a14:backgroundMark x1="22625" y1="7375" x2="22625" y2="7375"/>
                      <a14:backgroundMark x1="21250" y1="7625" x2="21250" y2="7625"/>
                    </a14:backgroundRemoval>
                  </a14:imgEffect>
                </a14:imgLayer>
              </a14:imgProps>
            </a:ext>
            <a:ext uri="{28A0092B-C50C-407E-A947-70E740481C1C}">
              <a14:useLocalDpi xmlns:a14="http://schemas.microsoft.com/office/drawing/2010/main" val="0"/>
            </a:ext>
          </a:extLst>
        </a:blip>
        <a:srcRect l="10646" t="5703" r="53992" b="48670"/>
        <a:stretch/>
      </xdr:blipFill>
      <xdr:spPr bwMode="auto">
        <a:xfrm>
          <a:off x="2099420" y="1746437"/>
          <a:ext cx="8046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1100908</xdr:colOff>
      <xdr:row>7</xdr:row>
      <xdr:rowOff>1514475</xdr:rowOff>
    </xdr:from>
    <xdr:to>
      <xdr:col>1</xdr:col>
      <xdr:colOff>2510608</xdr:colOff>
      <xdr:row>7</xdr:row>
      <xdr:rowOff>2241176</xdr:rowOff>
    </xdr:to>
    <xdr:sp macro="" textlink="">
      <xdr:nvSpPr>
        <xdr:cNvPr id="7" name="CaixaDeTexto 6">
          <a:extLst>
            <a:ext uri="{FF2B5EF4-FFF2-40B4-BE49-F238E27FC236}">
              <a16:creationId xmlns:a16="http://schemas.microsoft.com/office/drawing/2014/main" id="{866F3125-D640-42B7-8395-7BB0E2DD29C4}"/>
            </a:ext>
          </a:extLst>
        </xdr:cNvPr>
        <xdr:cNvSpPr txBox="1"/>
      </xdr:nvSpPr>
      <xdr:spPr>
        <a:xfrm>
          <a:off x="1784467" y="2870387"/>
          <a:ext cx="1409700" cy="726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Dente</a:t>
          </a:r>
          <a:r>
            <a:rPr lang="pt-BR" sz="1000" baseline="0"/>
            <a:t>: Mult. valor sugerido x dentes em que o procedimento foi realizado</a:t>
          </a:r>
          <a:endParaRPr lang="pt-BR" sz="1100"/>
        </a:p>
      </xdr:txBody>
    </xdr:sp>
    <xdr:clientData/>
  </xdr:twoCellAnchor>
  <xdr:twoCellAnchor editAs="oneCell">
    <xdr:from>
      <xdr:col>1</xdr:col>
      <xdr:colOff>3708585</xdr:colOff>
      <xdr:row>7</xdr:row>
      <xdr:rowOff>579345</xdr:rowOff>
    </xdr:from>
    <xdr:to>
      <xdr:col>2</xdr:col>
      <xdr:colOff>296952</xdr:colOff>
      <xdr:row>7</xdr:row>
      <xdr:rowOff>1398494</xdr:rowOff>
    </xdr:to>
    <xdr:pic>
      <xdr:nvPicPr>
        <xdr:cNvPr id="10" name="Imagem 9">
          <a:extLst>
            <a:ext uri="{FF2B5EF4-FFF2-40B4-BE49-F238E27FC236}">
              <a16:creationId xmlns:a16="http://schemas.microsoft.com/office/drawing/2014/main" id="{88E82A94-E29E-757D-0EF9-D4FD6896802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92144" y="1935257"/>
          <a:ext cx="611279" cy="819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2716166</xdr:colOff>
      <xdr:row>7</xdr:row>
      <xdr:rowOff>1514475</xdr:rowOff>
    </xdr:from>
    <xdr:to>
      <xdr:col>2</xdr:col>
      <xdr:colOff>605117</xdr:colOff>
      <xdr:row>7</xdr:row>
      <xdr:rowOff>2276475</xdr:rowOff>
    </xdr:to>
    <xdr:sp macro="" textlink="">
      <xdr:nvSpPr>
        <xdr:cNvPr id="11" name="CaixaDeTexto 10">
          <a:extLst>
            <a:ext uri="{FF2B5EF4-FFF2-40B4-BE49-F238E27FC236}">
              <a16:creationId xmlns:a16="http://schemas.microsoft.com/office/drawing/2014/main" id="{7567D0AB-96F0-4E3F-8994-33187C267B1D}"/>
            </a:ext>
          </a:extLst>
        </xdr:cNvPr>
        <xdr:cNvSpPr txBox="1"/>
      </xdr:nvSpPr>
      <xdr:spPr>
        <a:xfrm>
          <a:off x="3399725" y="2870387"/>
          <a:ext cx="1911863"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Hemiarcada</a:t>
          </a:r>
          <a:r>
            <a:rPr lang="pt-BR" sz="1000"/>
            <a:t>:</a:t>
          </a:r>
        </a:p>
        <a:p>
          <a:pPr algn="ctr"/>
          <a:r>
            <a:rPr lang="pt-BR" sz="1000"/>
            <a:t>Mult.</a:t>
          </a:r>
          <a:r>
            <a:rPr lang="pt-BR" sz="1000" baseline="0"/>
            <a:t> valor sugerido (4x) - caso o procedimento tenha sido realizado na boca toda.</a:t>
          </a:r>
          <a:endParaRPr lang="pt-BR" sz="1000"/>
        </a:p>
      </xdr:txBody>
    </xdr:sp>
    <xdr:clientData/>
  </xdr:twoCellAnchor>
  <xdr:twoCellAnchor editAs="oneCell">
    <xdr:from>
      <xdr:col>3</xdr:col>
      <xdr:colOff>134470</xdr:colOff>
      <xdr:row>7</xdr:row>
      <xdr:rowOff>585539</xdr:rowOff>
    </xdr:from>
    <xdr:to>
      <xdr:col>5</xdr:col>
      <xdr:colOff>67234</xdr:colOff>
      <xdr:row>7</xdr:row>
      <xdr:rowOff>1425386</xdr:rowOff>
    </xdr:to>
    <xdr:pic>
      <xdr:nvPicPr>
        <xdr:cNvPr id="12" name="Imagem 11">
          <a:extLst>
            <a:ext uri="{FF2B5EF4-FFF2-40B4-BE49-F238E27FC236}">
              <a16:creationId xmlns:a16="http://schemas.microsoft.com/office/drawing/2014/main" id="{545619B7-67A9-111D-004D-522F1742A69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804646" y="1941451"/>
          <a:ext cx="1030941" cy="839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750794</xdr:colOff>
      <xdr:row>7</xdr:row>
      <xdr:rowOff>1504950</xdr:rowOff>
    </xdr:from>
    <xdr:to>
      <xdr:col>5</xdr:col>
      <xdr:colOff>672353</xdr:colOff>
      <xdr:row>7</xdr:row>
      <xdr:rowOff>2266951</xdr:rowOff>
    </xdr:to>
    <xdr:sp macro="" textlink="">
      <xdr:nvSpPr>
        <xdr:cNvPr id="13" name="CaixaDeTexto 12">
          <a:extLst>
            <a:ext uri="{FF2B5EF4-FFF2-40B4-BE49-F238E27FC236}">
              <a16:creationId xmlns:a16="http://schemas.microsoft.com/office/drawing/2014/main" id="{CBC5ECCF-E1D8-434F-95FD-5E4797C70F15}"/>
            </a:ext>
          </a:extLst>
        </xdr:cNvPr>
        <xdr:cNvSpPr txBox="1"/>
      </xdr:nvSpPr>
      <xdr:spPr>
        <a:xfrm>
          <a:off x="5457265" y="2860862"/>
          <a:ext cx="1983441"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Arcada</a:t>
          </a:r>
          <a:endParaRPr lang="pt-BR" sz="1000"/>
        </a:p>
        <a:p>
          <a:pPr algn="ctr"/>
          <a:r>
            <a:rPr lang="pt-BR" sz="1000"/>
            <a:t>Mult.</a:t>
          </a:r>
          <a:r>
            <a:rPr lang="pt-BR" sz="1000" baseline="0"/>
            <a:t> valor sugerido (2x) - caso o procedimento tenha sido realizado na boca toda.</a:t>
          </a:r>
          <a:endParaRPr lang="pt-BR" sz="1000"/>
        </a:p>
      </xdr:txBody>
    </xdr:sp>
    <xdr:clientData/>
  </xdr:twoCellAnchor>
  <xdr:twoCellAnchor>
    <xdr:from>
      <xdr:col>5</xdr:col>
      <xdr:colOff>806823</xdr:colOff>
      <xdr:row>7</xdr:row>
      <xdr:rowOff>1514475</xdr:rowOff>
    </xdr:from>
    <xdr:to>
      <xdr:col>7</xdr:col>
      <xdr:colOff>0</xdr:colOff>
      <xdr:row>7</xdr:row>
      <xdr:rowOff>2276476</xdr:rowOff>
    </xdr:to>
    <xdr:sp macro="" textlink="">
      <xdr:nvSpPr>
        <xdr:cNvPr id="14" name="CaixaDeTexto 13">
          <a:extLst>
            <a:ext uri="{FF2B5EF4-FFF2-40B4-BE49-F238E27FC236}">
              <a16:creationId xmlns:a16="http://schemas.microsoft.com/office/drawing/2014/main" id="{4099FED8-5D6A-48FD-92EB-802CC9AA28C3}"/>
            </a:ext>
          </a:extLst>
        </xdr:cNvPr>
        <xdr:cNvSpPr txBox="1"/>
      </xdr:nvSpPr>
      <xdr:spPr>
        <a:xfrm>
          <a:off x="7575176" y="2870387"/>
          <a:ext cx="1736912"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Segmento</a:t>
          </a:r>
          <a:endParaRPr lang="pt-BR" sz="1000"/>
        </a:p>
        <a:p>
          <a:pPr algn="ctr"/>
          <a:r>
            <a:rPr lang="pt-BR" sz="1000"/>
            <a:t>Mult.</a:t>
          </a:r>
          <a:r>
            <a:rPr lang="pt-BR" sz="1000" baseline="0"/>
            <a:t> valor sugerido (6x) - caso o procedimento tenha sido realizado na boca toda.</a:t>
          </a:r>
          <a:endParaRPr lang="pt-BR" sz="1000"/>
        </a:p>
      </xdr:txBody>
    </xdr:sp>
    <xdr:clientData/>
  </xdr:twoCellAnchor>
  <xdr:twoCellAnchor editAs="oneCell">
    <xdr:from>
      <xdr:col>5</xdr:col>
      <xdr:colOff>1443878</xdr:colOff>
      <xdr:row>7</xdr:row>
      <xdr:rowOff>1019176</xdr:rowOff>
    </xdr:from>
    <xdr:to>
      <xdr:col>6</xdr:col>
      <xdr:colOff>1121149</xdr:colOff>
      <xdr:row>7</xdr:row>
      <xdr:rowOff>1412040</xdr:rowOff>
    </xdr:to>
    <xdr:pic>
      <xdr:nvPicPr>
        <xdr:cNvPr id="16" name="Imagem 15">
          <a:extLst>
            <a:ext uri="{FF2B5EF4-FFF2-40B4-BE49-F238E27FC236}">
              <a16:creationId xmlns:a16="http://schemas.microsoft.com/office/drawing/2014/main" id="{4155C952-1516-7155-0604-C78D1340E6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12231" y="2375088"/>
          <a:ext cx="1167653" cy="39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65E2FA-7912-4DD3-8186-7F7D1C1855F6}" name="Contraproposta" displayName="Contraproposta" ref="A9:L50" totalsRowShown="0" headerRowDxfId="22" dataDxfId="20" headerRowBorderDxfId="21" tableBorderDxfId="19">
  <autoFilter ref="A9:L50" xr:uid="{6E65E2FA-7912-4DD3-8186-7F7D1C1855F6}">
    <filterColumn colId="3">
      <customFilters>
        <customFilter operator="notEqual" val=" "/>
      </customFilters>
    </filterColumn>
  </autoFilter>
  <tableColumns count="12">
    <tableColumn id="6" xr3:uid="{5EDDC794-2BE8-4CD2-863D-336C5E900EF2}" name="Cód. Tuss" dataDxfId="18"/>
    <tableColumn id="1" xr3:uid="{606CFD14-5C32-4380-8BA4-E6A4E01334A3}" name="Procedimento" dataDxfId="17" totalsRowDxfId="16">
      <calculatedColumnFormula>VLOOKUP(Contraproposta[[#This Row],[Cód. Tuss]],BASE[],4,0)</calculatedColumnFormula>
    </tableColumn>
    <tableColumn id="13" xr3:uid="{D3BD2265-5B6D-4261-9E93-8E882FAD5CF6}" name="Região" dataDxfId="15" totalsRowDxfId="14">
      <calculatedColumnFormula>VLOOKUP(Contraproposta[[#This Row],[Cód. Tuss]],BASE[],6,0)</calculatedColumnFormula>
    </tableColumn>
    <tableColumn id="5" xr3:uid="{EDB2D7AD-3050-4243-B62E-3F1672BC8724}" name="Área Atuação" dataDxfId="13">
      <calculatedColumnFormula>VLOOKUP(Contraproposta[[#This Row],[Cód. Tuss]],BASE[],2,0)</calculatedColumnFormula>
    </tableColumn>
    <tableColumn id="2" xr3:uid="{B721B534-C617-430A-8D83-B979B99A7CD8}" name="Quantidade de USO" dataDxfId="12">
      <calculatedColumnFormula>VLOOKUP(Contraproposta[[#This Row],[Cód. Tuss]],BASE[],7,0)</calculatedColumnFormula>
    </tableColumn>
    <tableColumn id="3" xr3:uid="{9669FC7F-7187-4320-BF68-E9026C6ACCCF}" name="Valor - Moeda 0,30" dataDxfId="11" dataCellStyle="Moeda">
      <calculatedColumnFormula>Contraproposta[[#This Row],[Quantidade de USO]]*0.3</calculatedColumnFormula>
    </tableColumn>
    <tableColumn id="11" xr3:uid="{FF647BE2-6B00-434E-9AF7-E2A04F730569}" name="Valor Sugerido pela Clinica (R$)" dataDxfId="10" dataCellStyle="Moeda"/>
    <tableColumn id="10" xr3:uid="{5D9CE64A-758A-4D00-95C2-B024C47B76A2}" name="Moeda   Sugerida" dataDxfId="9" dataCellStyle="Moeda">
      <calculatedColumnFormula>IFERROR(ROUNDUP(Contraproposta[[#This Row],[Valor Sugerido pela Clinica (R$)]]/Contraproposta[[#This Row],[Quantidade de USO]],2),"-")</calculatedColumnFormula>
    </tableColumn>
    <tableColumn id="4" xr3:uid="{D7CABCA1-0607-49A9-B434-2338CBD05D50}" name="Valor Aprovado (R$)" dataDxfId="8" dataCellStyle="Moeda">
      <calculatedColumnFormula>Contraproposta[[#This Row],[Moeda Aprovada]]*Contraproposta[[#This Row],[Quantidade de USO]]</calculatedColumnFormula>
    </tableColumn>
    <tableColumn id="7" xr3:uid="{F6265FA3-FC6B-480E-959F-A14648767CD5}" name="Moeda Aprovada" dataDxfId="7" dataCellStyle="Moeda">
      <calculatedColumnFormula>IFERROR(ROUNDUP(Contraproposta[[#This Row],[Valor Aprovado (R$)]]/Contraproposta[[#This Row],[Quantidade de USO]],2),"-")</calculatedColumnFormula>
    </tableColumn>
    <tableColumn id="8" xr3:uid="{708D08EF-851A-4604-9B36-86376F3FA558}" name="Valor - Solicitado pela Clinica" dataDxfId="6"/>
    <tableColumn id="9" xr3:uid="{7F1BB9C1-6D67-4E0B-ABBD-36BD8603D502}" name="Mult - Solicitado pela Clinica" dataDxfId="5">
      <calculatedColumnFormula>Contraproposta[[#This Row],[Valor - Solicitado pela Clinica]]/Contraproposta[[#This Row],[Quantidade de USO]]</calculatedColumnFormula>
    </tableColumn>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FF68A4-1D58-4DC3-AD6E-9F3689F69606}" name="BASE" displayName="BASE" ref="A1:G210" totalsRowShown="0" tableBorderDxfId="4">
  <autoFilter ref="A1:G210" xr:uid="{EEFF68A4-1D58-4DC3-AD6E-9F3689F69606}"/>
  <tableColumns count="7">
    <tableColumn id="1" xr3:uid="{6231D82D-D3B7-42F9-906F-2839F95E9BC6}" name="cód" dataDxfId="3"/>
    <tableColumn id="2" xr3:uid="{42A1711F-BD3C-4E37-92EC-1C6299DFBDD4}" name="ÁREA"/>
    <tableColumn id="3" xr3:uid="{FFCB2D38-441E-4688-A7FE-6F426B2F6C40}" name="TUSS"/>
    <tableColumn id="4" xr3:uid="{837E39E4-C1B5-441E-A526-AC88AFACB2F7}" name="PROCEDIMENTOS ODONTOLÓGICOS" dataDxfId="2" dataCellStyle="Texto Explicativo"/>
    <tableColumn id="5" xr3:uid="{ED79F03B-8593-468B-AB52-102DF723C9BA}" name="Comprovação"/>
    <tableColumn id="6" xr3:uid="{F88E4F46-6442-4808-BD85-37B338FD4C53}" name="APLICAÇÃO" dataDxfId="1"/>
    <tableColumn id="7" xr3:uid="{E81C1519-2A0E-4112-90E0-DCDA1B155D88}" name="HMO" dataDxfId="0"/>
  </tableColumns>
  <tableStyleInfo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23E9-6233-428F-A886-EFA24C0DC2B1}">
  <sheetPr>
    <pageSetUpPr fitToPage="1"/>
  </sheetPr>
  <dimension ref="A1:L134"/>
  <sheetViews>
    <sheetView showGridLines="0" tabSelected="1" topLeftCell="A8" zoomScaleNormal="100" workbookViewId="0">
      <selection activeCell="G41" sqref="G41"/>
    </sheetView>
  </sheetViews>
  <sheetFormatPr defaultRowHeight="15" x14ac:dyDescent="0.25"/>
  <cols>
    <col min="1" max="1" width="10.28515625" bestFit="1" customWidth="1"/>
    <col min="2" max="2" width="60.28515625" customWidth="1"/>
    <col min="3" max="3" width="14.42578125" style="17" bestFit="1" customWidth="1"/>
    <col min="4" max="4" width="16.42578125" style="33" bestFit="1" customWidth="1"/>
    <col min="5" max="5" width="18.85546875" hidden="1" customWidth="1"/>
    <col min="6" max="6" width="22.42578125" bestFit="1" customWidth="1"/>
    <col min="7" max="7" width="20.140625" customWidth="1"/>
    <col min="8" max="8" width="14.28515625" hidden="1" customWidth="1"/>
    <col min="9" max="10" width="15.7109375" hidden="1" customWidth="1"/>
    <col min="11" max="11" width="20.85546875" hidden="1" customWidth="1"/>
    <col min="12" max="12" width="20.28515625" hidden="1" customWidth="1"/>
  </cols>
  <sheetData>
    <row r="1" spans="1:12" x14ac:dyDescent="0.25">
      <c r="A1" s="94" t="s">
        <v>0</v>
      </c>
      <c r="B1" s="94"/>
      <c r="C1" s="94"/>
      <c r="D1" s="94"/>
      <c r="E1" s="94"/>
      <c r="F1" s="94"/>
      <c r="G1" s="94"/>
      <c r="H1" s="94"/>
      <c r="I1" s="94"/>
      <c r="J1" s="94"/>
      <c r="K1" s="1"/>
    </row>
    <row r="2" spans="1:12" x14ac:dyDescent="0.25">
      <c r="A2" s="94"/>
      <c r="B2" s="94"/>
      <c r="C2" s="94"/>
      <c r="D2" s="94"/>
      <c r="E2" s="94"/>
      <c r="F2" s="94"/>
      <c r="G2" s="94"/>
      <c r="H2" s="94"/>
      <c r="I2" s="94"/>
      <c r="J2" s="94"/>
      <c r="K2" s="1"/>
    </row>
    <row r="3" spans="1:12" ht="15.75" thickBot="1" x14ac:dyDescent="0.3">
      <c r="A3" s="95"/>
      <c r="B3" s="95"/>
      <c r="C3" s="95"/>
      <c r="D3" s="95"/>
      <c r="E3" s="95"/>
      <c r="F3" s="95"/>
      <c r="G3" s="95"/>
      <c r="H3" s="95"/>
      <c r="I3" s="95"/>
      <c r="J3" s="95"/>
      <c r="K3" s="10"/>
      <c r="L3" s="12"/>
    </row>
    <row r="4" spans="1:12" ht="15" customHeight="1" x14ac:dyDescent="0.25">
      <c r="A4" s="11"/>
      <c r="B4" s="11"/>
      <c r="C4" s="11"/>
      <c r="D4" s="31"/>
      <c r="E4" s="11"/>
      <c r="F4" s="11"/>
      <c r="G4" s="11"/>
      <c r="H4" s="11"/>
      <c r="I4" s="11"/>
      <c r="J4" s="11"/>
      <c r="K4" s="1"/>
    </row>
    <row r="5" spans="1:12" ht="15.75" customHeight="1" x14ac:dyDescent="0.25">
      <c r="A5" s="97" t="s">
        <v>97</v>
      </c>
      <c r="B5" s="97"/>
      <c r="C5" s="97"/>
      <c r="D5" s="97"/>
      <c r="E5" s="97"/>
      <c r="F5" s="97"/>
      <c r="G5" s="97"/>
      <c r="H5" s="97"/>
      <c r="I5" s="97"/>
      <c r="J5" s="97"/>
      <c r="K5" s="2"/>
    </row>
    <row r="6" spans="1:12" ht="15" customHeight="1" x14ac:dyDescent="0.25">
      <c r="A6" s="97" t="s">
        <v>81</v>
      </c>
      <c r="B6" s="97"/>
      <c r="C6" s="97"/>
      <c r="D6" s="97"/>
      <c r="E6" s="97"/>
      <c r="F6" s="97"/>
      <c r="G6" s="97"/>
      <c r="H6" s="97"/>
      <c r="I6" s="97"/>
      <c r="J6" s="97"/>
      <c r="K6" s="1"/>
    </row>
    <row r="7" spans="1:12" ht="15" customHeight="1" x14ac:dyDescent="0.25">
      <c r="A7" s="3"/>
      <c r="B7" s="4"/>
      <c r="C7" s="27"/>
      <c r="D7" s="3"/>
      <c r="E7" s="3"/>
      <c r="F7" s="3"/>
      <c r="G7" s="3"/>
      <c r="H7" s="3"/>
      <c r="I7" s="3"/>
      <c r="J7" s="3"/>
      <c r="K7" s="3"/>
      <c r="L7" s="14"/>
    </row>
    <row r="8" spans="1:12" ht="192" customHeight="1" thickBot="1" x14ac:dyDescent="0.3">
      <c r="A8" s="1"/>
      <c r="B8" s="5"/>
      <c r="C8" s="28"/>
      <c r="D8" s="1"/>
      <c r="E8" s="1"/>
      <c r="F8" s="1"/>
      <c r="G8" s="1"/>
      <c r="H8" s="1"/>
      <c r="I8" s="1"/>
      <c r="J8" s="1"/>
      <c r="K8" s="1"/>
    </row>
    <row r="9" spans="1:12" ht="30.75" thickBot="1" x14ac:dyDescent="0.3">
      <c r="A9" s="7" t="s">
        <v>100</v>
      </c>
      <c r="B9" s="8" t="s">
        <v>1</v>
      </c>
      <c r="C9" s="29" t="s">
        <v>87</v>
      </c>
      <c r="D9" s="9" t="s">
        <v>2</v>
      </c>
      <c r="E9" s="18" t="s">
        <v>3</v>
      </c>
      <c r="F9" s="83" t="s">
        <v>96</v>
      </c>
      <c r="G9" s="84" t="s">
        <v>86</v>
      </c>
      <c r="H9" s="85" t="s">
        <v>85</v>
      </c>
      <c r="I9" s="21" t="s">
        <v>84</v>
      </c>
      <c r="J9" s="22" t="s">
        <v>82</v>
      </c>
      <c r="K9" s="13" t="s">
        <v>79</v>
      </c>
      <c r="L9" s="13" t="s">
        <v>80</v>
      </c>
    </row>
    <row r="10" spans="1:12" x14ac:dyDescent="0.25">
      <c r="A10" s="80">
        <v>84000090</v>
      </c>
      <c r="B10" s="19" t="str">
        <f>VLOOKUP(Contraproposta[[#This Row],[Cód. Tuss]],BASE[],4,0)</f>
        <v>aplicação tópica de flúor</v>
      </c>
      <c r="C10" s="30" t="str">
        <f>VLOOKUP(Contraproposta[[#This Row],[Cód. Tuss]],BASE[],6,0)</f>
        <v>BOCA</v>
      </c>
      <c r="D10" s="32" t="str">
        <f>VLOOKUP(Contraproposta[[#This Row],[Cód. Tuss]],BASE[],2,0)</f>
        <v>Prevenção</v>
      </c>
      <c r="E10" s="24">
        <f>VLOOKUP(Contraproposta[[#This Row],[Cód. Tuss]],BASE[],7,0)</f>
        <v>72</v>
      </c>
      <c r="F10" s="81">
        <f>Contraproposta[[#This Row],[Quantidade de USO]]*0.3</f>
        <v>21.599999999999998</v>
      </c>
      <c r="G10" s="91">
        <v>54</v>
      </c>
      <c r="H10" s="86">
        <f>IFERROR(ROUNDUP(Contraproposta[[#This Row],[Valor Sugerido pela Clinica (R$)]]/Contraproposta[[#This Row],[Quantidade de USO]],2),"-")</f>
        <v>0.75</v>
      </c>
      <c r="I10" s="25" t="s">
        <v>83</v>
      </c>
      <c r="J10" s="23" t="str">
        <f>IFERROR(ROUNDUP(Contraproposta[[#This Row],[Valor Aprovado (R$)]]/Contraproposta[[#This Row],[Quantidade de USO]],2),"-")</f>
        <v>-</v>
      </c>
      <c r="K10" s="15">
        <v>30</v>
      </c>
      <c r="L10" s="16">
        <f>Contraproposta[[#This Row],[Valor - Solicitado pela Clinica]]/Contraproposta[[#This Row],[Quantidade de USO]]</f>
        <v>0.41666666666666669</v>
      </c>
    </row>
    <row r="11" spans="1:12" x14ac:dyDescent="0.25">
      <c r="A11" s="80">
        <v>81000030</v>
      </c>
      <c r="B11" s="19" t="str">
        <f>VLOOKUP(Contraproposta[[#This Row],[Cód. Tuss]],BASE[],4,0)</f>
        <v>consulta odontológica</v>
      </c>
      <c r="C11" s="30" t="str">
        <f>VLOOKUP(Contraproposta[[#This Row],[Cód. Tuss]],BASE[],6,0)</f>
        <v>BOCA</v>
      </c>
      <c r="D11" s="32" t="str">
        <f>VLOOKUP(Contraproposta[[#This Row],[Cód. Tuss]],BASE[],2,0)</f>
        <v>Diagnóstico</v>
      </c>
      <c r="E11" s="20">
        <f>VLOOKUP(Contraproposta[[#This Row],[Cód. Tuss]],BASE[],7,0)</f>
        <v>34</v>
      </c>
      <c r="F11" s="82">
        <f>Contraproposta[[#This Row],[Quantidade de USO]]*0.3</f>
        <v>10.199999999999999</v>
      </c>
      <c r="G11" s="92">
        <v>28</v>
      </c>
      <c r="H11" s="87">
        <f>IFERROR(ROUNDUP(Contraproposta[[#This Row],[Valor Sugerido pela Clinica (R$)]]/Contraproposta[[#This Row],[Quantidade de USO]],2),"-")</f>
        <v>0.83</v>
      </c>
      <c r="I11" s="25" t="s">
        <v>83</v>
      </c>
      <c r="J11" s="23" t="str">
        <f>IFERROR(ROUNDUP(Contraproposta[[#This Row],[Valor Aprovado (R$)]]/Contraproposta[[#This Row],[Quantidade de USO]],2),"-")</f>
        <v>-</v>
      </c>
      <c r="K11" s="15"/>
      <c r="L11" s="16">
        <f>Contraproposta[[#This Row],[Valor - Solicitado pela Clinica]]/Contraproposta[[#This Row],[Quantidade de USO]]</f>
        <v>0</v>
      </c>
    </row>
    <row r="12" spans="1:12" x14ac:dyDescent="0.25">
      <c r="A12" s="80">
        <v>84000198</v>
      </c>
      <c r="B12" s="19" t="str">
        <f>VLOOKUP(Contraproposta[[#This Row],[Cód. Tuss]],BASE[],4,0)</f>
        <v>profilaxia: polimento coronário</v>
      </c>
      <c r="C12" s="30" t="str">
        <f>VLOOKUP(Contraproposta[[#This Row],[Cód. Tuss]],BASE[],6,0)</f>
        <v>BOCA</v>
      </c>
      <c r="D12" s="32" t="str">
        <f>VLOOKUP(Contraproposta[[#This Row],[Cód. Tuss]],BASE[],2,0)</f>
        <v>Prevenção</v>
      </c>
      <c r="E12" s="24">
        <f>VLOOKUP(Contraproposta[[#This Row],[Cód. Tuss]],BASE[],7,0)</f>
        <v>140</v>
      </c>
      <c r="F12" s="81">
        <f>Contraproposta[[#This Row],[Quantidade de USO]]*0.3</f>
        <v>42</v>
      </c>
      <c r="G12" s="92">
        <v>87</v>
      </c>
      <c r="H12" s="87">
        <f>IFERROR(ROUNDUP(Contraproposta[[#This Row],[Valor Sugerido pela Clinica (R$)]]/Contraproposta[[#This Row],[Quantidade de USO]],2),"-")</f>
        <v>0.63</v>
      </c>
      <c r="I12" s="25" t="s">
        <v>83</v>
      </c>
      <c r="J12" s="23" t="str">
        <f>IFERROR(ROUNDUP(Contraproposta[[#This Row],[Valor Aprovado (R$)]]/Contraproposta[[#This Row],[Quantidade de USO]],2),"-")</f>
        <v>-</v>
      </c>
      <c r="K12" s="15"/>
      <c r="L12" s="16">
        <f>Contraproposta[[#This Row],[Valor - Solicitado pela Clinica]]/Contraproposta[[#This Row],[Quantidade de USO]]</f>
        <v>0</v>
      </c>
    </row>
    <row r="13" spans="1:12" x14ac:dyDescent="0.25">
      <c r="A13" s="80">
        <v>85100196</v>
      </c>
      <c r="B13" s="19" t="str">
        <f>VLOOKUP(Contraproposta[[#This Row],[Cód. Tuss]],BASE[],4,0)</f>
        <v>restauração resina fotopolimerizável 1 face</v>
      </c>
      <c r="C13" s="30" t="str">
        <f>VLOOKUP(Contraproposta[[#This Row],[Cód. Tuss]],BASE[],6,0)</f>
        <v>FACE</v>
      </c>
      <c r="D13" s="32" t="str">
        <f>VLOOKUP(Contraproposta[[#This Row],[Cód. Tuss]],BASE[],2,0)</f>
        <v>Dentística Restauradora</v>
      </c>
      <c r="E13" s="20">
        <f>VLOOKUP(Contraproposta[[#This Row],[Cód. Tuss]],BASE[],7,0)</f>
        <v>61</v>
      </c>
      <c r="F13" s="82">
        <f>Contraproposta[[#This Row],[Quantidade de USO]]*0.3</f>
        <v>18.3</v>
      </c>
      <c r="G13" s="92">
        <v>52</v>
      </c>
      <c r="H13" s="87">
        <f>IFERROR(ROUNDUP(Contraproposta[[#This Row],[Valor Sugerido pela Clinica (R$)]]/Contraproposta[[#This Row],[Quantidade de USO]],2),"-")</f>
        <v>0.86</v>
      </c>
      <c r="I13" s="25" t="s">
        <v>83</v>
      </c>
      <c r="J13" s="26" t="str">
        <f>IFERROR(ROUNDUP(Contraproposta[[#This Row],[Valor Aprovado (R$)]]/Contraproposta[[#This Row],[Quantidade de USO]],2),"-")</f>
        <v>-</v>
      </c>
      <c r="K13" s="15"/>
      <c r="L13" s="16">
        <f>Contraproposta[[#This Row],[Valor - Solicitado pela Clinica]]/Contraproposta[[#This Row],[Quantidade de USO]]</f>
        <v>0</v>
      </c>
    </row>
    <row r="14" spans="1:12" x14ac:dyDescent="0.25">
      <c r="A14" s="80">
        <v>85100200</v>
      </c>
      <c r="B14" s="19" t="str">
        <f>VLOOKUP(Contraproposta[[#This Row],[Cód. Tuss]],BASE[],4,0)</f>
        <v>restauração resina fotopolimerizável 2 faces</v>
      </c>
      <c r="C14" s="30" t="str">
        <f>VLOOKUP(Contraproposta[[#This Row],[Cód. Tuss]],BASE[],6,0)</f>
        <v>FACE</v>
      </c>
      <c r="D14" s="32" t="str">
        <f>VLOOKUP(Contraproposta[[#This Row],[Cód. Tuss]],BASE[],2,0)</f>
        <v>Dentística Restauradora</v>
      </c>
      <c r="E14" s="24">
        <f>VLOOKUP(Contraproposta[[#This Row],[Cód. Tuss]],BASE[],7,0)</f>
        <v>88</v>
      </c>
      <c r="F14" s="81">
        <f>Contraproposta[[#This Row],[Quantidade de USO]]*0.3</f>
        <v>26.4</v>
      </c>
      <c r="G14" s="92">
        <v>65</v>
      </c>
      <c r="H14" s="87">
        <f>IFERROR(ROUNDUP(Contraproposta[[#This Row],[Valor Sugerido pela Clinica (R$)]]/Contraproposta[[#This Row],[Quantidade de USO]],2),"-")</f>
        <v>0.74</v>
      </c>
      <c r="I14" s="25" t="s">
        <v>83</v>
      </c>
      <c r="J14" s="26" t="str">
        <f>IFERROR(ROUNDUP(Contraproposta[[#This Row],[Valor Aprovado (R$)]]/Contraproposta[[#This Row],[Quantidade de USO]],2),"-")</f>
        <v>-</v>
      </c>
      <c r="K14" s="15"/>
      <c r="L14" s="16">
        <f>Contraproposta[[#This Row],[Valor - Solicitado pela Clinica]]/Contraproposta[[#This Row],[Quantidade de USO]]</f>
        <v>0</v>
      </c>
    </row>
    <row r="15" spans="1:12" x14ac:dyDescent="0.25">
      <c r="A15" s="80">
        <v>85100218</v>
      </c>
      <c r="B15" s="19" t="str">
        <f>VLOOKUP(Contraproposta[[#This Row],[Cód. Tuss]],BASE[],4,0)</f>
        <v>restauração resina fotopolimerizável 3 faces</v>
      </c>
      <c r="C15" s="30" t="str">
        <f>VLOOKUP(Contraproposta[[#This Row],[Cód. Tuss]],BASE[],6,0)</f>
        <v>FACE</v>
      </c>
      <c r="D15" s="32" t="str">
        <f>VLOOKUP(Contraproposta[[#This Row],[Cód. Tuss]],BASE[],2,0)</f>
        <v>Dentística Restauradora</v>
      </c>
      <c r="E15" s="20">
        <f>VLOOKUP(Contraproposta[[#This Row],[Cód. Tuss]],BASE[],7,0)</f>
        <v>122</v>
      </c>
      <c r="F15" s="82">
        <f>Contraproposta[[#This Row],[Quantidade de USO]]*0.3</f>
        <v>36.6</v>
      </c>
      <c r="G15" s="92">
        <v>78</v>
      </c>
      <c r="H15" s="87">
        <f>IFERROR(ROUNDUP(Contraproposta[[#This Row],[Valor Sugerido pela Clinica (R$)]]/Contraproposta[[#This Row],[Quantidade de USO]],2),"-")</f>
        <v>0.64</v>
      </c>
      <c r="I15" s="25" t="s">
        <v>83</v>
      </c>
      <c r="J15" s="26" t="str">
        <f>IFERROR(ROUNDUP(Contraproposta[[#This Row],[Valor Aprovado (R$)]]/Contraproposta[[#This Row],[Quantidade de USO]],2),"-")</f>
        <v>-</v>
      </c>
      <c r="K15" s="15"/>
      <c r="L15" s="16">
        <f>Contraproposta[[#This Row],[Valor - Solicitado pela Clinica]]/Contraproposta[[#This Row],[Quantidade de USO]]</f>
        <v>0</v>
      </c>
    </row>
    <row r="16" spans="1:12" x14ac:dyDescent="0.25">
      <c r="A16" s="80">
        <v>85200166</v>
      </c>
      <c r="B16" s="19" t="str">
        <f>VLOOKUP(Contraproposta[[#This Row],[Cód. Tuss]],BASE[],4,0)</f>
        <v>tratamento endodôntico unirradicular</v>
      </c>
      <c r="C16" s="30" t="str">
        <f>VLOOKUP(Contraproposta[[#This Row],[Cód. Tuss]],BASE[],6,0)</f>
        <v>DENTE</v>
      </c>
      <c r="D16" s="32" t="str">
        <f>VLOOKUP(Contraproposta[[#This Row],[Cód. Tuss]],BASE[],2,0)</f>
        <v>Endodontia</v>
      </c>
      <c r="E16" s="24">
        <f>VLOOKUP(Contraproposta[[#This Row],[Cód. Tuss]],BASE[],7,0)</f>
        <v>258</v>
      </c>
      <c r="F16" s="81">
        <f>Contraproposta[[#This Row],[Quantidade de USO]]*0.3</f>
        <v>77.399999999999991</v>
      </c>
      <c r="G16" s="92">
        <v>185</v>
      </c>
      <c r="H16" s="87">
        <f>IFERROR(ROUNDUP(Contraproposta[[#This Row],[Valor Sugerido pela Clinica (R$)]]/Contraproposta[[#This Row],[Quantidade de USO]],2),"-")</f>
        <v>0.72</v>
      </c>
      <c r="I16" s="25" t="s">
        <v>83</v>
      </c>
      <c r="J16" s="26" t="str">
        <f>IFERROR(ROUNDUP(Contraproposta[[#This Row],[Valor Aprovado (R$)]]/Contraproposta[[#This Row],[Quantidade de USO]],2),"-")</f>
        <v>-</v>
      </c>
      <c r="K16" s="15">
        <v>75</v>
      </c>
      <c r="L16" s="16">
        <f>Contraproposta[[#This Row],[Valor - Solicitado pela Clinica]]/Contraproposta[[#This Row],[Quantidade de USO]]</f>
        <v>0.29069767441860467</v>
      </c>
    </row>
    <row r="17" spans="1:12" x14ac:dyDescent="0.25">
      <c r="A17" s="80">
        <v>85200140</v>
      </c>
      <c r="B17" s="19" t="str">
        <f>VLOOKUP(Contraproposta[[#This Row],[Cód. Tuss]],BASE[],4,0)</f>
        <v>tratamento endodôntico birradicular</v>
      </c>
      <c r="C17" s="30" t="str">
        <f>VLOOKUP(Contraproposta[[#This Row],[Cód. Tuss]],BASE[],6,0)</f>
        <v>DENTE</v>
      </c>
      <c r="D17" s="32" t="str">
        <f>VLOOKUP(Contraproposta[[#This Row],[Cód. Tuss]],BASE[],2,0)</f>
        <v>Endodontia</v>
      </c>
      <c r="E17" s="20">
        <f>VLOOKUP(Contraproposta[[#This Row],[Cód. Tuss]],BASE[],7,0)</f>
        <v>333</v>
      </c>
      <c r="F17" s="82">
        <f>Contraproposta[[#This Row],[Quantidade de USO]]*0.3</f>
        <v>99.899999999999991</v>
      </c>
      <c r="G17" s="92">
        <v>252</v>
      </c>
      <c r="H17" s="86">
        <f>IFERROR(ROUNDUP(Contraproposta[[#This Row],[Valor Sugerido pela Clinica (R$)]]/Contraproposta[[#This Row],[Quantidade de USO]],2),"-")</f>
        <v>0.76</v>
      </c>
      <c r="I17" s="25" t="s">
        <v>83</v>
      </c>
      <c r="J17" s="23" t="str">
        <f>IFERROR(ROUNDUP(Contraproposta[[#This Row],[Valor Aprovado (R$)]]/Contraproposta[[#This Row],[Quantidade de USO]],2),"-")</f>
        <v>-</v>
      </c>
      <c r="K17" s="15">
        <v>55</v>
      </c>
      <c r="L17" s="16">
        <f>Contraproposta[[#This Row],[Valor - Solicitado pela Clinica]]/Contraproposta[[#This Row],[Quantidade de USO]]</f>
        <v>0.16516516516516516</v>
      </c>
    </row>
    <row r="18" spans="1:12" x14ac:dyDescent="0.25">
      <c r="A18" s="80">
        <v>85200158</v>
      </c>
      <c r="B18" s="19" t="str">
        <f>VLOOKUP(Contraproposta[[#This Row],[Cód. Tuss]],BASE[],4,0)</f>
        <v>tratamento endodôntico multirradicular</v>
      </c>
      <c r="C18" s="30" t="str">
        <f>VLOOKUP(Contraproposta[[#This Row],[Cód. Tuss]],BASE[],6,0)</f>
        <v>DENTE</v>
      </c>
      <c r="D18" s="32" t="str">
        <f>VLOOKUP(Contraproposta[[#This Row],[Cód. Tuss]],BASE[],2,0)</f>
        <v>Endodontia</v>
      </c>
      <c r="E18" s="24">
        <f>VLOOKUP(Contraproposta[[#This Row],[Cód. Tuss]],BASE[],7,0)</f>
        <v>533</v>
      </c>
      <c r="F18" s="81">
        <f>Contraproposta[[#This Row],[Quantidade de USO]]*0.3</f>
        <v>159.9</v>
      </c>
      <c r="G18" s="92">
        <v>398</v>
      </c>
      <c r="H18" s="87">
        <f>IFERROR(ROUNDUP(Contraproposta[[#This Row],[Valor Sugerido pela Clinica (R$)]]/Contraproposta[[#This Row],[Quantidade de USO]],2),"-")</f>
        <v>0.75</v>
      </c>
      <c r="I18" s="25" t="s">
        <v>83</v>
      </c>
      <c r="J18" s="26" t="str">
        <f>IFERROR(ROUNDUP(Contraproposta[[#This Row],[Valor Aprovado (R$)]]/Contraproposta[[#This Row],[Quantidade de USO]],2),"-")</f>
        <v>-</v>
      </c>
      <c r="K18" s="15">
        <v>120</v>
      </c>
      <c r="L18" s="16">
        <f>Contraproposta[[#This Row],[Valor - Solicitado pela Clinica]]/Contraproposta[[#This Row],[Quantidade de USO]]</f>
        <v>0.22514071294559099</v>
      </c>
    </row>
    <row r="19" spans="1:12" x14ac:dyDescent="0.25">
      <c r="A19" s="80">
        <v>85200115</v>
      </c>
      <c r="B19" s="19" t="str">
        <f>VLOOKUP(Contraproposta[[#This Row],[Cód. Tuss]],BASE[],4,0)</f>
        <v>retratamento endodôntico unirradicular</v>
      </c>
      <c r="C19" s="30" t="str">
        <f>VLOOKUP(Contraproposta[[#This Row],[Cód. Tuss]],BASE[],6,0)</f>
        <v>DENTE</v>
      </c>
      <c r="D19" s="32" t="str">
        <f>VLOOKUP(Contraproposta[[#This Row],[Cód. Tuss]],BASE[],2,0)</f>
        <v>Endodontia</v>
      </c>
      <c r="E19" s="20">
        <f>VLOOKUP(Contraproposta[[#This Row],[Cód. Tuss]],BASE[],7,0)</f>
        <v>385</v>
      </c>
      <c r="F19" s="82">
        <f>Contraproposta[[#This Row],[Quantidade de USO]]*0.3</f>
        <v>115.5</v>
      </c>
      <c r="G19" s="92">
        <v>225</v>
      </c>
      <c r="H19" s="86">
        <f>IFERROR(ROUNDUP(Contraproposta[[#This Row],[Valor Sugerido pela Clinica (R$)]]/Contraproposta[[#This Row],[Quantidade de USO]],2),"-")</f>
        <v>0.59</v>
      </c>
      <c r="I19" s="25" t="s">
        <v>83</v>
      </c>
      <c r="J19" s="23" t="str">
        <f>IFERROR(ROUNDUP(Contraproposta[[#This Row],[Valor Aprovado (R$)]]/Contraproposta[[#This Row],[Quantidade de USO]],2),"-")</f>
        <v>-</v>
      </c>
      <c r="K19" s="15">
        <v>180</v>
      </c>
      <c r="L19" s="16">
        <f>Contraproposta[[#This Row],[Valor - Solicitado pela Clinica]]/Contraproposta[[#This Row],[Quantidade de USO]]</f>
        <v>0.46753246753246752</v>
      </c>
    </row>
    <row r="20" spans="1:12" x14ac:dyDescent="0.25">
      <c r="A20" s="80">
        <v>85200093</v>
      </c>
      <c r="B20" s="19" t="str">
        <f>VLOOKUP(Contraproposta[[#This Row],[Cód. Tuss]],BASE[],4,0)</f>
        <v>retratamento endodôntico birradicular</v>
      </c>
      <c r="C20" s="30" t="str">
        <f>VLOOKUP(Contraproposta[[#This Row],[Cód. Tuss]],BASE[],6,0)</f>
        <v>DENTE</v>
      </c>
      <c r="D20" s="32" t="str">
        <f>VLOOKUP(Contraproposta[[#This Row],[Cód. Tuss]],BASE[],2,0)</f>
        <v>Endodontia</v>
      </c>
      <c r="E20" s="24">
        <f>VLOOKUP(Contraproposta[[#This Row],[Cód. Tuss]],BASE[],7,0)</f>
        <v>560</v>
      </c>
      <c r="F20" s="81">
        <f>Contraproposta[[#This Row],[Quantidade de USO]]*0.3</f>
        <v>168</v>
      </c>
      <c r="G20" s="92">
        <v>285</v>
      </c>
      <c r="H20" s="87">
        <f>IFERROR(ROUNDUP(Contraproposta[[#This Row],[Valor Sugerido pela Clinica (R$)]]/Contraproposta[[#This Row],[Quantidade de USO]],2),"-")</f>
        <v>0.51</v>
      </c>
      <c r="I20" s="25" t="s">
        <v>83</v>
      </c>
      <c r="J20" s="26" t="str">
        <f>IFERROR(ROUNDUP(Contraproposta[[#This Row],[Valor Aprovado (R$)]]/Contraproposta[[#This Row],[Quantidade de USO]],2),"-")</f>
        <v>-</v>
      </c>
      <c r="K20" s="15">
        <v>220</v>
      </c>
      <c r="L20" s="16">
        <f>Contraproposta[[#This Row],[Valor - Solicitado pela Clinica]]/Contraproposta[[#This Row],[Quantidade de USO]]</f>
        <v>0.39285714285714285</v>
      </c>
    </row>
    <row r="21" spans="1:12" x14ac:dyDescent="0.25">
      <c r="A21" s="80">
        <v>85200107</v>
      </c>
      <c r="B21" s="19" t="str">
        <f>VLOOKUP(Contraproposta[[#This Row],[Cód. Tuss]],BASE[],4,0)</f>
        <v>retratamento endodôntico multirradicular</v>
      </c>
      <c r="C21" s="30" t="str">
        <f>VLOOKUP(Contraproposta[[#This Row],[Cód. Tuss]],BASE[],6,0)</f>
        <v>DENTE</v>
      </c>
      <c r="D21" s="32" t="str">
        <f>VLOOKUP(Contraproposta[[#This Row],[Cód. Tuss]],BASE[],2,0)</f>
        <v>Endodontia</v>
      </c>
      <c r="E21" s="20">
        <f>VLOOKUP(Contraproposta[[#This Row],[Cód. Tuss]],BASE[],7,0)</f>
        <v>844</v>
      </c>
      <c r="F21" s="82">
        <f>Contraproposta[[#This Row],[Quantidade de USO]]*0.3</f>
        <v>253.2</v>
      </c>
      <c r="G21" s="92">
        <v>422</v>
      </c>
      <c r="H21" s="86">
        <f>IFERROR(ROUNDUP(Contraproposta[[#This Row],[Valor Sugerido pela Clinica (R$)]]/Contraproposta[[#This Row],[Quantidade de USO]],2),"-")</f>
        <v>0.5</v>
      </c>
      <c r="I21" s="25" t="s">
        <v>83</v>
      </c>
      <c r="J21" s="23" t="str">
        <f>IFERROR(ROUNDUP(Contraproposta[[#This Row],[Valor Aprovado (R$)]]/Contraproposta[[#This Row],[Quantidade de USO]],2),"-")</f>
        <v>-</v>
      </c>
      <c r="K21" s="15">
        <v>390</v>
      </c>
      <c r="L21" s="16">
        <f>Contraproposta[[#This Row],[Valor - Solicitado pela Clinica]]/Contraproposta[[#This Row],[Quantidade de USO]]</f>
        <v>0.46208530805687204</v>
      </c>
    </row>
    <row r="22" spans="1:12" x14ac:dyDescent="0.25">
      <c r="A22" s="80">
        <v>84000074</v>
      </c>
      <c r="B22" s="19" t="str">
        <f>VLOOKUP(Contraproposta[[#This Row],[Cód. Tuss]],BASE[],4,0)</f>
        <v>aplicação de selante de fóssulas e fissuras</v>
      </c>
      <c r="C22" s="30" t="str">
        <f>VLOOKUP(Contraproposta[[#This Row],[Cód. Tuss]],BASE[],6,0)</f>
        <v>DENTE</v>
      </c>
      <c r="D22" s="32" t="str">
        <f>VLOOKUP(Contraproposta[[#This Row],[Cód. Tuss]],BASE[],2,0)</f>
        <v>Odontopediatria</v>
      </c>
      <c r="E22" s="24">
        <f>VLOOKUP(Contraproposta[[#This Row],[Cód. Tuss]],BASE[],7,0)</f>
        <v>49</v>
      </c>
      <c r="F22" s="81">
        <f>Contraproposta[[#This Row],[Quantidade de USO]]*0.3</f>
        <v>14.7</v>
      </c>
      <c r="G22" s="92">
        <v>102</v>
      </c>
      <c r="H22" s="87">
        <f>IFERROR(ROUNDUP(Contraproposta[[#This Row],[Valor Sugerido pela Clinica (R$)]]/Contraproposta[[#This Row],[Quantidade de USO]],2),"-")</f>
        <v>2.09</v>
      </c>
      <c r="I22" s="25" t="s">
        <v>83</v>
      </c>
      <c r="J22" s="26" t="str">
        <f>IFERROR(ROUNDUP(Contraproposta[[#This Row],[Valor Aprovado (R$)]]/Contraproposta[[#This Row],[Quantidade de USO]],2),"-")</f>
        <v>-</v>
      </c>
      <c r="K22" s="15"/>
      <c r="L22" s="16">
        <f>Contraproposta[[#This Row],[Valor - Solicitado pela Clinica]]/Contraproposta[[#This Row],[Quantidade de USO]]</f>
        <v>0</v>
      </c>
    </row>
    <row r="23" spans="1:12" x14ac:dyDescent="0.25">
      <c r="A23" s="80">
        <v>83000151</v>
      </c>
      <c r="B23" s="19" t="str">
        <f>VLOOKUP(Contraproposta[[#This Row],[Cód. Tuss]],BASE[],4,0)</f>
        <v>tratamento endodôntico em decíduos</v>
      </c>
      <c r="C23" s="30" t="str">
        <f>VLOOKUP(Contraproposta[[#This Row],[Cód. Tuss]],BASE[],6,0)</f>
        <v>DENTE</v>
      </c>
      <c r="D23" s="32" t="str">
        <f>VLOOKUP(Contraproposta[[#This Row],[Cód. Tuss]],BASE[],2,0)</f>
        <v>Odontopediatria</v>
      </c>
      <c r="E23" s="20">
        <f>VLOOKUP(Contraproposta[[#This Row],[Cód. Tuss]],BASE[],7,0)</f>
        <v>212</v>
      </c>
      <c r="F23" s="82">
        <f>Contraproposta[[#This Row],[Quantidade de USO]]*0.3</f>
        <v>63.599999999999994</v>
      </c>
      <c r="G23" s="92">
        <v>178</v>
      </c>
      <c r="H23" s="86">
        <f>IFERROR(ROUNDUP(Contraproposta[[#This Row],[Valor Sugerido pela Clinica (R$)]]/Contraproposta[[#This Row],[Quantidade de USO]],2),"-")</f>
        <v>0.84</v>
      </c>
      <c r="I23" s="25" t="s">
        <v>83</v>
      </c>
      <c r="J23" s="23" t="str">
        <f>IFERROR(ROUNDUP(Contraproposta[[#This Row],[Valor Aprovado (R$)]]/Contraproposta[[#This Row],[Quantidade de USO]],2),"-")</f>
        <v>-</v>
      </c>
      <c r="K23" s="15">
        <v>490</v>
      </c>
      <c r="L23" s="16">
        <f>Contraproposta[[#This Row],[Valor - Solicitado pela Clinica]]/Contraproposta[[#This Row],[Quantidade de USO]]</f>
        <v>2.3113207547169812</v>
      </c>
    </row>
    <row r="24" spans="1:12" x14ac:dyDescent="0.25">
      <c r="A24" s="80">
        <v>83000089</v>
      </c>
      <c r="B24" s="19" t="str">
        <f>VLOOKUP(Contraproposta[[#This Row],[Cód. Tuss]],BASE[],4,0)</f>
        <v>exodontia simples de decíduos</v>
      </c>
      <c r="C24" s="30" t="str">
        <f>VLOOKUP(Contraproposta[[#This Row],[Cód. Tuss]],BASE[],6,0)</f>
        <v>DENTE</v>
      </c>
      <c r="D24" s="32" t="str">
        <f>VLOOKUP(Contraproposta[[#This Row],[Cód. Tuss]],BASE[],2,0)</f>
        <v>Odontopediatria</v>
      </c>
      <c r="E24" s="24">
        <f>VLOOKUP(Contraproposta[[#This Row],[Cód. Tuss]],BASE[],7,0)</f>
        <v>73</v>
      </c>
      <c r="F24" s="81">
        <f>Contraproposta[[#This Row],[Quantidade de USO]]*0.3</f>
        <v>21.9</v>
      </c>
      <c r="G24" s="92">
        <v>68</v>
      </c>
      <c r="H24" s="87">
        <f>IFERROR(ROUNDUP(Contraproposta[[#This Row],[Valor Sugerido pela Clinica (R$)]]/Contraproposta[[#This Row],[Quantidade de USO]],2),"-")</f>
        <v>0.94000000000000006</v>
      </c>
      <c r="I24" s="25" t="s">
        <v>83</v>
      </c>
      <c r="J24" s="26" t="str">
        <f>IFERROR(ROUNDUP(Contraproposta[[#This Row],[Valor Aprovado (R$)]]/Contraproposta[[#This Row],[Quantidade de USO]],2),"-")</f>
        <v>-</v>
      </c>
      <c r="K24" s="15">
        <v>690</v>
      </c>
      <c r="L24" s="16">
        <f>Contraproposta[[#This Row],[Valor - Solicitado pela Clinica]]/Contraproposta[[#This Row],[Quantidade de USO]]</f>
        <v>9.4520547945205475</v>
      </c>
    </row>
    <row r="25" spans="1:12" x14ac:dyDescent="0.25">
      <c r="A25" s="80">
        <v>83000020</v>
      </c>
      <c r="B25" s="19" t="str">
        <f>VLOOKUP(Contraproposta[[#This Row],[Cód. Tuss]],BASE[],4,0)</f>
        <v>coroa de acetato em dente decíduo</v>
      </c>
      <c r="C25" s="30" t="str">
        <f>VLOOKUP(Contraproposta[[#This Row],[Cód. Tuss]],BASE[],6,0)</f>
        <v>DENTE</v>
      </c>
      <c r="D25" s="32" t="str">
        <f>VLOOKUP(Contraproposta[[#This Row],[Cód. Tuss]],BASE[],2,0)</f>
        <v>Odontopediatria</v>
      </c>
      <c r="E25" s="20">
        <f>VLOOKUP(Contraproposta[[#This Row],[Cód. Tuss]],BASE[],7,0)</f>
        <v>168</v>
      </c>
      <c r="F25" s="82">
        <f>Contraproposta[[#This Row],[Quantidade de USO]]*0.3</f>
        <v>50.4</v>
      </c>
      <c r="G25" s="92" t="s">
        <v>13</v>
      </c>
      <c r="H25" s="86" t="str">
        <f>IFERROR(ROUNDUP(Contraproposta[[#This Row],[Valor Sugerido pela Clinica (R$)]]/Contraproposta[[#This Row],[Quantidade de USO]],2),"-")</f>
        <v>-</v>
      </c>
      <c r="I25" s="25" t="s">
        <v>83</v>
      </c>
      <c r="J25" s="23" t="str">
        <f>IFERROR(ROUNDUP(Contraproposta[[#This Row],[Valor Aprovado (R$)]]/Contraproposta[[#This Row],[Quantidade de USO]],2),"-")</f>
        <v>-</v>
      </c>
      <c r="K25" s="15">
        <v>750</v>
      </c>
      <c r="L25" s="16">
        <f>Contraproposta[[#This Row],[Valor - Solicitado pela Clinica]]/Contraproposta[[#This Row],[Quantidade de USO]]</f>
        <v>4.4642857142857144</v>
      </c>
    </row>
    <row r="26" spans="1:12" x14ac:dyDescent="0.25">
      <c r="A26" s="80">
        <v>87000040</v>
      </c>
      <c r="B26" s="19" t="str">
        <f>VLOOKUP(Contraproposta[[#This Row],[Cód. Tuss]],BASE[],4,0)</f>
        <v>coroa de acetato em dente permanente</v>
      </c>
      <c r="C26" s="30" t="str">
        <f>VLOOKUP(Contraproposta[[#This Row],[Cód. Tuss]],BASE[],6,0)</f>
        <v>DENTE</v>
      </c>
      <c r="D26" s="32" t="str">
        <f>VLOOKUP(Contraproposta[[#This Row],[Cód. Tuss]],BASE[],2,0)</f>
        <v>Odontopediatria</v>
      </c>
      <c r="E26" s="24">
        <f>VLOOKUP(Contraproposta[[#This Row],[Cód. Tuss]],BASE[],7,0)</f>
        <v>170</v>
      </c>
      <c r="F26" s="81">
        <f>Contraproposta[[#This Row],[Quantidade de USO]]*0.3</f>
        <v>51</v>
      </c>
      <c r="G26" s="92" t="s">
        <v>13</v>
      </c>
      <c r="H26" s="87" t="str">
        <f>IFERROR(ROUNDUP(Contraproposta[[#This Row],[Valor Sugerido pela Clinica (R$)]]/Contraproposta[[#This Row],[Quantidade de USO]],2),"-")</f>
        <v>-</v>
      </c>
      <c r="I26" s="25" t="s">
        <v>83</v>
      </c>
      <c r="J26" s="26" t="str">
        <f>IFERROR(ROUNDUP(Contraproposta[[#This Row],[Valor Aprovado (R$)]]/Contraproposta[[#This Row],[Quantidade de USO]],2),"-")</f>
        <v>-</v>
      </c>
      <c r="K26" s="15">
        <v>990</v>
      </c>
      <c r="L26" s="16">
        <f>Contraproposta[[#This Row],[Valor - Solicitado pela Clinica]]/Contraproposta[[#This Row],[Quantidade de USO]]</f>
        <v>5.8235294117647056</v>
      </c>
    </row>
    <row r="27" spans="1:12" x14ac:dyDescent="0.25">
      <c r="A27" s="80">
        <v>81000014</v>
      </c>
      <c r="B27" s="19" t="str">
        <f>VLOOKUP(Contraproposta[[#This Row],[Cód. Tuss]],BASE[],4,0)</f>
        <v>condicionamento em odontologia</v>
      </c>
      <c r="C27" s="30" t="str">
        <f>VLOOKUP(Contraproposta[[#This Row],[Cód. Tuss]],BASE[],6,0)</f>
        <v>BOCA</v>
      </c>
      <c r="D27" s="32" t="str">
        <f>VLOOKUP(Contraproposta[[#This Row],[Cód. Tuss]],BASE[],2,0)</f>
        <v>Odontopediatria</v>
      </c>
      <c r="E27" s="20">
        <f>VLOOKUP(Contraproposta[[#This Row],[Cód. Tuss]],BASE[],7,0)</f>
        <v>70</v>
      </c>
      <c r="F27" s="82">
        <f>Contraproposta[[#This Row],[Quantidade de USO]]*0.3</f>
        <v>21</v>
      </c>
      <c r="G27" s="92">
        <v>21</v>
      </c>
      <c r="H27" s="86">
        <f>IFERROR(ROUNDUP(Contraproposta[[#This Row],[Valor Sugerido pela Clinica (R$)]]/Contraproposta[[#This Row],[Quantidade de USO]],2),"-")</f>
        <v>0.3</v>
      </c>
      <c r="I27" s="25" t="s">
        <v>83</v>
      </c>
      <c r="J27" s="23" t="str">
        <f>IFERROR(ROUNDUP(Contraproposta[[#This Row],[Valor Aprovado (R$)]]/Contraproposta[[#This Row],[Quantidade de USO]],2),"-")</f>
        <v>-</v>
      </c>
      <c r="K27" s="15">
        <v>1300</v>
      </c>
      <c r="L27" s="16">
        <f>Contraproposta[[#This Row],[Valor - Solicitado pela Clinica]]/Contraproposta[[#This Row],[Quantidade de USO]]</f>
        <v>18.571428571428573</v>
      </c>
    </row>
    <row r="28" spans="1:12" x14ac:dyDescent="0.25">
      <c r="A28" s="80">
        <v>85300047</v>
      </c>
      <c r="B28" s="19" t="str">
        <f>VLOOKUP(Contraproposta[[#This Row],[Cód. Tuss]],BASE[],4,0)</f>
        <v>raspagem supra-gengival</v>
      </c>
      <c r="C28" s="30" t="str">
        <f>VLOOKUP(Contraproposta[[#This Row],[Cód. Tuss]],BASE[],6,0)</f>
        <v>BOCA</v>
      </c>
      <c r="D28" s="32" t="str">
        <f>VLOOKUP(Contraproposta[[#This Row],[Cód. Tuss]],BASE[],2,0)</f>
        <v>Periodontia</v>
      </c>
      <c r="E28" s="20">
        <f>VLOOKUP(Contraproposta[[#This Row],[Cód. Tuss]],BASE[],7,0)</f>
        <v>144</v>
      </c>
      <c r="F28" s="82">
        <f>Contraproposta[[#This Row],[Quantidade de USO]]*0.3</f>
        <v>43.199999999999996</v>
      </c>
      <c r="G28" s="92"/>
      <c r="H28" s="86">
        <f>IFERROR(ROUNDUP(Contraproposta[[#This Row],[Valor Sugerido pela Clinica (R$)]]/Contraproposta[[#This Row],[Quantidade de USO]],2),"-")</f>
        <v>0</v>
      </c>
      <c r="I28" s="89">
        <f ca="1">Contraproposta[[#This Row],[Moeda Aprovada]]*Contraproposta[[#This Row],[Quantidade de USO]]</f>
        <v>0</v>
      </c>
      <c r="J28" s="23">
        <f ca="1">IFERROR(ROUNDUP(Contraproposta[[#This Row],[Valor Aprovado (R$)]]/Contraproposta[[#This Row],[Quantidade de USO]],2),"-")</f>
        <v>0</v>
      </c>
      <c r="K28" s="90"/>
      <c r="L28" s="16">
        <f>Contraproposta[[#This Row],[Valor - Solicitado pela Clinica]]/Contraproposta[[#This Row],[Quantidade de USO]]</f>
        <v>0</v>
      </c>
    </row>
    <row r="29" spans="1:12" x14ac:dyDescent="0.25">
      <c r="A29" s="80">
        <v>85300039</v>
      </c>
      <c r="B29" s="19" t="str">
        <f>VLOOKUP(Contraproposta[[#This Row],[Cód. Tuss]],BASE[],4,0)</f>
        <v>raspagem sub-gengival/alisamento radicular</v>
      </c>
      <c r="C29" s="30" t="str">
        <f>VLOOKUP(Contraproposta[[#This Row],[Cód. Tuss]],BASE[],6,0)</f>
        <v>HEMIARCADA</v>
      </c>
      <c r="D29" s="32" t="str">
        <f>VLOOKUP(Contraproposta[[#This Row],[Cód. Tuss]],BASE[],2,0)</f>
        <v>Periodontia</v>
      </c>
      <c r="E29" s="24">
        <f>VLOOKUP(Contraproposta[[#This Row],[Cód. Tuss]],BASE[],7,0)</f>
        <v>44</v>
      </c>
      <c r="F29" s="81">
        <f>Contraproposta[[#This Row],[Quantidade de USO]]*0.3</f>
        <v>13.2</v>
      </c>
      <c r="G29" s="92">
        <v>35</v>
      </c>
      <c r="H29" s="87">
        <f>IFERROR(ROUNDUP(Contraproposta[[#This Row],[Valor Sugerido pela Clinica (R$)]]/Contraproposta[[#This Row],[Quantidade de USO]],2),"-")</f>
        <v>0.8</v>
      </c>
      <c r="I29" s="25" t="s">
        <v>83</v>
      </c>
      <c r="J29" s="26" t="str">
        <f>IFERROR(ROUNDUP(Contraproposta[[#This Row],[Valor Aprovado (R$)]]/Contraproposta[[#This Row],[Quantidade de USO]],2),"-")</f>
        <v>-</v>
      </c>
      <c r="K29" s="15">
        <v>55</v>
      </c>
      <c r="L29" s="16">
        <f>Contraproposta[[#This Row],[Valor - Solicitado pela Clinica]]/Contraproposta[[#This Row],[Quantidade de USO]]</f>
        <v>1.25</v>
      </c>
    </row>
    <row r="30" spans="1:12" hidden="1" x14ac:dyDescent="0.25">
      <c r="A30" s="80"/>
      <c r="B30" s="19"/>
      <c r="C30" s="30"/>
      <c r="D30" s="32"/>
      <c r="E30" s="20" t="e">
        <f>VLOOKUP(Contraproposta[[#This Row],[Cód. Tuss]],BASE[],7,0)</f>
        <v>#N/A</v>
      </c>
      <c r="F30" s="82"/>
      <c r="G30" s="92"/>
      <c r="H30" s="86" t="str">
        <f>IFERROR(ROUNDUP(Contraproposta[[#This Row],[Valor Sugerido pela Clinica (R$)]]/Contraproposta[[#This Row],[Quantidade de USO]],2),"-")</f>
        <v>-</v>
      </c>
      <c r="I30" s="25" t="s">
        <v>83</v>
      </c>
      <c r="J30" s="23" t="str">
        <f>IFERROR(ROUNDUP(Contraproposta[[#This Row],[Valor Aprovado (R$)]]/Contraproposta[[#This Row],[Quantidade de USO]],2),"-")</f>
        <v>-</v>
      </c>
      <c r="K30" s="15">
        <v>190</v>
      </c>
      <c r="L30" s="16" t="e">
        <f>Contraproposta[[#This Row],[Valor - Solicitado pela Clinica]]/Contraproposta[[#This Row],[Quantidade de USO]]</f>
        <v>#N/A</v>
      </c>
    </row>
    <row r="31" spans="1:12" hidden="1" x14ac:dyDescent="0.25">
      <c r="A31" s="80"/>
      <c r="B31" s="19"/>
      <c r="C31" s="30"/>
      <c r="D31" s="32"/>
      <c r="E31" s="24" t="e">
        <f>VLOOKUP(Contraproposta[[#This Row],[Cód. Tuss]],BASE[],7,0)</f>
        <v>#N/A</v>
      </c>
      <c r="F31" s="81"/>
      <c r="G31" s="92"/>
      <c r="H31" s="87" t="str">
        <f>IFERROR(ROUNDUP(Contraproposta[[#This Row],[Valor Sugerido pela Clinica (R$)]]/Contraproposta[[#This Row],[Quantidade de USO]],2),"-")</f>
        <v>-</v>
      </c>
      <c r="I31" s="25" t="s">
        <v>83</v>
      </c>
      <c r="J31" s="26" t="str">
        <f>IFERROR(ROUNDUP(Contraproposta[[#This Row],[Valor Aprovado (R$)]]/Contraproposta[[#This Row],[Quantidade de USO]],2),"-")</f>
        <v>-</v>
      </c>
      <c r="K31" s="15">
        <v>250</v>
      </c>
      <c r="L31" s="16" t="e">
        <f>Contraproposta[[#This Row],[Valor - Solicitado pela Clinica]]/Contraproposta[[#This Row],[Quantidade de USO]]</f>
        <v>#N/A</v>
      </c>
    </row>
    <row r="32" spans="1:12" hidden="1" x14ac:dyDescent="0.25">
      <c r="A32" s="80"/>
      <c r="B32" s="19"/>
      <c r="C32" s="30"/>
      <c r="D32" s="32"/>
      <c r="E32" s="20" t="e">
        <f>VLOOKUP(Contraproposta[[#This Row],[Cód. Tuss]],BASE[],7,0)</f>
        <v>#N/A</v>
      </c>
      <c r="F32" s="82"/>
      <c r="G32" s="92"/>
      <c r="H32" s="86" t="str">
        <f>IFERROR(ROUNDUP(Contraproposta[[#This Row],[Valor Sugerido pela Clinica (R$)]]/Contraproposta[[#This Row],[Quantidade de USO]],2),"-")</f>
        <v>-</v>
      </c>
      <c r="I32" s="25" t="s">
        <v>83</v>
      </c>
      <c r="J32" s="23" t="str">
        <f>IFERROR(ROUNDUP(Contraproposta[[#This Row],[Valor Aprovado (R$)]]/Contraproposta[[#This Row],[Quantidade de USO]],2),"-")</f>
        <v>-</v>
      </c>
      <c r="K32" s="15"/>
      <c r="L32" s="16" t="e">
        <f>Contraproposta[[#This Row],[Valor - Solicitado pela Clinica]]/Contraproposta[[#This Row],[Quantidade de USO]]</f>
        <v>#N/A</v>
      </c>
    </row>
    <row r="33" spans="1:12" hidden="1" x14ac:dyDescent="0.25">
      <c r="A33" s="80"/>
      <c r="B33" s="19"/>
      <c r="C33" s="30"/>
      <c r="D33" s="32"/>
      <c r="E33" s="24" t="e">
        <f>VLOOKUP(Contraproposta[[#This Row],[Cód. Tuss]],BASE[],7,0)</f>
        <v>#N/A</v>
      </c>
      <c r="F33" s="81"/>
      <c r="G33" s="92"/>
      <c r="H33" s="87" t="str">
        <f>IFERROR(ROUNDUP(Contraproposta[[#This Row],[Valor Sugerido pela Clinica (R$)]]/Contraproposta[[#This Row],[Quantidade de USO]],2),"-")</f>
        <v>-</v>
      </c>
      <c r="I33" s="25" t="s">
        <v>83</v>
      </c>
      <c r="J33" s="26" t="str">
        <f>IFERROR(ROUNDUP(Contraproposta[[#This Row],[Valor Aprovado (R$)]]/Contraproposta[[#This Row],[Quantidade de USO]],2),"-")</f>
        <v>-</v>
      </c>
      <c r="K33" s="15"/>
      <c r="L33" s="16" t="e">
        <f>Contraproposta[[#This Row],[Valor - Solicitado pela Clinica]]/Contraproposta[[#This Row],[Quantidade de USO]]</f>
        <v>#N/A</v>
      </c>
    </row>
    <row r="34" spans="1:12" x14ac:dyDescent="0.25">
      <c r="A34" s="80">
        <v>82000905</v>
      </c>
      <c r="B34" s="19" t="str">
        <f>VLOOKUP(Contraproposta[[#This Row],[Cód. Tuss]],BASE[],4,0)</f>
        <v>frenulotomia labial</v>
      </c>
      <c r="C34" s="30" t="str">
        <f>VLOOKUP(Contraproposta[[#This Row],[Cód. Tuss]],BASE[],6,0)</f>
        <v>BOCA</v>
      </c>
      <c r="D34" s="32" t="str">
        <f>VLOOKUP(Contraproposta[[#This Row],[Cód. Tuss]],BASE[],2,0)</f>
        <v>Cirurgia e Traumatologia Buco-Maxilo-Facial</v>
      </c>
      <c r="E34" s="20">
        <f>VLOOKUP(Contraproposta[[#This Row],[Cód. Tuss]],BASE[],7,0)</f>
        <v>212</v>
      </c>
      <c r="F34" s="82">
        <f>Contraproposta[[#This Row],[Quantidade de USO]]*0.3</f>
        <v>63.599999999999994</v>
      </c>
      <c r="G34" s="92">
        <v>145</v>
      </c>
      <c r="H34" s="86">
        <f>IFERROR(ROUNDUP(Contraproposta[[#This Row],[Valor Sugerido pela Clinica (R$)]]/Contraproposta[[#This Row],[Quantidade de USO]],2),"-")</f>
        <v>0.69000000000000006</v>
      </c>
      <c r="I34" s="25" t="s">
        <v>83</v>
      </c>
      <c r="J34" s="23" t="str">
        <f>IFERROR(ROUNDUP(Contraproposta[[#This Row],[Valor Aprovado (R$)]]/Contraproposta[[#This Row],[Quantidade de USO]],2),"-")</f>
        <v>-</v>
      </c>
      <c r="K34" s="15"/>
      <c r="L34" s="16">
        <f>Contraproposta[[#This Row],[Valor - Solicitado pela Clinica]]/Contraproposta[[#This Row],[Quantidade de USO]]</f>
        <v>0</v>
      </c>
    </row>
    <row r="35" spans="1:12" x14ac:dyDescent="0.25">
      <c r="A35" s="80">
        <v>82000913</v>
      </c>
      <c r="B35" s="19" t="str">
        <f>VLOOKUP(Contraproposta[[#This Row],[Cód. Tuss]],BASE[],4,0)</f>
        <v>frenulotomia lingual</v>
      </c>
      <c r="C35" s="30" t="str">
        <f>VLOOKUP(Contraproposta[[#This Row],[Cód. Tuss]],BASE[],6,0)</f>
        <v>BOCA</v>
      </c>
      <c r="D35" s="32" t="str">
        <f>VLOOKUP(Contraproposta[[#This Row],[Cód. Tuss]],BASE[],2,0)</f>
        <v>Cirurgia e Traumatologia Buco-Maxilo-Facial</v>
      </c>
      <c r="E35" s="24">
        <f>VLOOKUP(Contraproposta[[#This Row],[Cód. Tuss]],BASE[],7,0)</f>
        <v>144</v>
      </c>
      <c r="F35" s="81">
        <f>Contraproposta[[#This Row],[Quantidade de USO]]*0.3</f>
        <v>43.199999999999996</v>
      </c>
      <c r="G35" s="92">
        <v>145</v>
      </c>
      <c r="H35" s="87">
        <f>IFERROR(ROUNDUP(Contraproposta[[#This Row],[Valor Sugerido pela Clinica (R$)]]/Contraproposta[[#This Row],[Quantidade de USO]],2),"-")</f>
        <v>1.01</v>
      </c>
      <c r="I35" s="25" t="s">
        <v>83</v>
      </c>
      <c r="J35" s="26" t="str">
        <f>IFERROR(ROUNDUP(Contraproposta[[#This Row],[Valor Aprovado (R$)]]/Contraproposta[[#This Row],[Quantidade de USO]],2),"-")</f>
        <v>-</v>
      </c>
      <c r="K35" s="15"/>
      <c r="L35" s="16">
        <f>Contraproposta[[#This Row],[Valor - Solicitado pela Clinica]]/Contraproposta[[#This Row],[Quantidade de USO]]</f>
        <v>0</v>
      </c>
    </row>
    <row r="36" spans="1:12" x14ac:dyDescent="0.25">
      <c r="A36" s="80">
        <v>82000875</v>
      </c>
      <c r="B36" s="19" t="str">
        <f>VLOOKUP(Contraproposta[[#This Row],[Cód. Tuss]],BASE[],4,0)</f>
        <v>exodontia simples de permanente</v>
      </c>
      <c r="C36" s="30" t="str">
        <f>VLOOKUP(Contraproposta[[#This Row],[Cód. Tuss]],BASE[],6,0)</f>
        <v>DENTE</v>
      </c>
      <c r="D36" s="32" t="str">
        <f>VLOOKUP(Contraproposta[[#This Row],[Cód. Tuss]],BASE[],2,0)</f>
        <v>Cirurgia e Traumatologia Buco-Maxilo-Facial</v>
      </c>
      <c r="E36" s="20">
        <f>VLOOKUP(Contraproposta[[#This Row],[Cód. Tuss]],BASE[],7,0)</f>
        <v>73</v>
      </c>
      <c r="F36" s="82">
        <f>Contraproposta[[#This Row],[Quantidade de USO]]*0.3</f>
        <v>21.9</v>
      </c>
      <c r="G36" s="92">
        <v>98</v>
      </c>
      <c r="H36" s="86">
        <f>IFERROR(ROUNDUP(Contraproposta[[#This Row],[Valor Sugerido pela Clinica (R$)]]/Contraproposta[[#This Row],[Quantidade de USO]],2),"-")</f>
        <v>1.35</v>
      </c>
      <c r="I36" s="25" t="s">
        <v>83</v>
      </c>
      <c r="J36" s="23" t="str">
        <f>IFERROR(ROUNDUP(Contraproposta[[#This Row],[Valor Aprovado (R$)]]/Contraproposta[[#This Row],[Quantidade de USO]],2),"-")</f>
        <v>-</v>
      </c>
      <c r="K36" s="15"/>
      <c r="L36" s="16">
        <f>Contraproposta[[#This Row],[Valor - Solicitado pela Clinica]]/Contraproposta[[#This Row],[Quantidade de USO]]</f>
        <v>0</v>
      </c>
    </row>
    <row r="37" spans="1:12" x14ac:dyDescent="0.25">
      <c r="A37" s="80">
        <v>82000859</v>
      </c>
      <c r="B37" s="19" t="str">
        <f>VLOOKUP(Contraproposta[[#This Row],[Cód. Tuss]],BASE[],4,0)</f>
        <v>exodontia de raiz residual </v>
      </c>
      <c r="C37" s="30" t="str">
        <f>VLOOKUP(Contraproposta[[#This Row],[Cód. Tuss]],BASE[],6,0)</f>
        <v>DENTE</v>
      </c>
      <c r="D37" s="32" t="str">
        <f>VLOOKUP(Contraproposta[[#This Row],[Cód. Tuss]],BASE[],2,0)</f>
        <v>Cirurgia e Traumatologia Buco-Maxilo-Facial</v>
      </c>
      <c r="E37" s="24">
        <f>VLOOKUP(Contraproposta[[#This Row],[Cód. Tuss]],BASE[],7,0)</f>
        <v>73</v>
      </c>
      <c r="F37" s="81">
        <f>Contraproposta[[#This Row],[Quantidade de USO]]*0.3</f>
        <v>21.9</v>
      </c>
      <c r="G37" s="92">
        <v>98</v>
      </c>
      <c r="H37" s="87">
        <f>IFERROR(ROUNDUP(Contraproposta[[#This Row],[Valor Sugerido pela Clinica (R$)]]/Contraproposta[[#This Row],[Quantidade de USO]],2),"-")</f>
        <v>1.35</v>
      </c>
      <c r="I37" s="25" t="s">
        <v>83</v>
      </c>
      <c r="J37" s="26" t="str">
        <f>IFERROR(ROUNDUP(Contraproposta[[#This Row],[Valor Aprovado (R$)]]/Contraproposta[[#This Row],[Quantidade de USO]],2),"-")</f>
        <v>-</v>
      </c>
      <c r="K37" s="15"/>
      <c r="L37" s="16">
        <f>Contraproposta[[#This Row],[Valor - Solicitado pela Clinica]]/Contraproposta[[#This Row],[Quantidade de USO]]</f>
        <v>0</v>
      </c>
    </row>
    <row r="38" spans="1:12" x14ac:dyDescent="0.25">
      <c r="A38" s="80">
        <v>82000816</v>
      </c>
      <c r="B38" s="19" t="str">
        <f>VLOOKUP(Contraproposta[[#This Row],[Cód. Tuss]],BASE[],4,0)</f>
        <v>exodontia a retalho </v>
      </c>
      <c r="C38" s="30" t="str">
        <f>VLOOKUP(Contraproposta[[#This Row],[Cód. Tuss]],BASE[],6,0)</f>
        <v>DENTE</v>
      </c>
      <c r="D38" s="32" t="str">
        <f>VLOOKUP(Contraproposta[[#This Row],[Cód. Tuss]],BASE[],2,0)</f>
        <v>Cirurgia e Traumatologia Buco-Maxilo-Facial</v>
      </c>
      <c r="E38" s="20">
        <f>VLOOKUP(Contraproposta[[#This Row],[Cód. Tuss]],BASE[],7,0)</f>
        <v>73</v>
      </c>
      <c r="F38" s="82">
        <f>Contraproposta[[#This Row],[Quantidade de USO]]*0.3</f>
        <v>21.9</v>
      </c>
      <c r="G38" s="92" t="s">
        <v>13</v>
      </c>
      <c r="H38" s="86" t="str">
        <f>IFERROR(ROUNDUP(Contraproposta[[#This Row],[Valor Sugerido pela Clinica (R$)]]/Contraproposta[[#This Row],[Quantidade de USO]],2),"-")</f>
        <v>-</v>
      </c>
      <c r="I38" s="25" t="s">
        <v>83</v>
      </c>
      <c r="J38" s="23" t="str">
        <f>IFERROR(ROUNDUP(Contraproposta[[#This Row],[Valor Aprovado (R$)]]/Contraproposta[[#This Row],[Quantidade de USO]],2),"-")</f>
        <v>-</v>
      </c>
      <c r="K38" s="15"/>
      <c r="L38" s="16">
        <f>Contraproposta[[#This Row],[Valor - Solicitado pela Clinica]]/Contraproposta[[#This Row],[Quantidade de USO]]</f>
        <v>0</v>
      </c>
    </row>
    <row r="39" spans="1:12" x14ac:dyDescent="0.25">
      <c r="A39" s="80">
        <v>82001294</v>
      </c>
      <c r="B39" s="19" t="str">
        <f>VLOOKUP(Contraproposta[[#This Row],[Cód. Tuss]],BASE[],4,0)</f>
        <v>remoção de dentes semi inclusos / impactados</v>
      </c>
      <c r="C39" s="30" t="str">
        <f>VLOOKUP(Contraproposta[[#This Row],[Cód. Tuss]],BASE[],6,0)</f>
        <v>DENTE</v>
      </c>
      <c r="D39" s="32" t="str">
        <f>VLOOKUP(Contraproposta[[#This Row],[Cód. Tuss]],BASE[],2,0)</f>
        <v>Cirurgia e Traumatologia Buco-Maxilo-Facial</v>
      </c>
      <c r="E39" s="24">
        <f>VLOOKUP(Contraproposta[[#This Row],[Cód. Tuss]],BASE[],7,0)</f>
        <v>186</v>
      </c>
      <c r="F39" s="81">
        <f>Contraproposta[[#This Row],[Quantidade de USO]]*0.3</f>
        <v>55.8</v>
      </c>
      <c r="G39" s="92">
        <v>280</v>
      </c>
      <c r="H39" s="87">
        <f>IFERROR(ROUNDUP(Contraproposta[[#This Row],[Valor Sugerido pela Clinica (R$)]]/Contraproposta[[#This Row],[Quantidade de USO]],2),"-")</f>
        <v>1.51</v>
      </c>
      <c r="I39" s="25" t="s">
        <v>83</v>
      </c>
      <c r="J39" s="26" t="str">
        <f>IFERROR(ROUNDUP(Contraproposta[[#This Row],[Valor Aprovado (R$)]]/Contraproposta[[#This Row],[Quantidade de USO]],2),"-")</f>
        <v>-</v>
      </c>
      <c r="K39" s="15"/>
      <c r="L39" s="16">
        <f>Contraproposta[[#This Row],[Valor - Solicitado pela Clinica]]/Contraproposta[[#This Row],[Quantidade de USO]]</f>
        <v>0</v>
      </c>
    </row>
    <row r="40" spans="1:12" x14ac:dyDescent="0.25">
      <c r="A40" s="80">
        <v>82001286</v>
      </c>
      <c r="B40" s="19" t="str">
        <f>VLOOKUP(Contraproposta[[#This Row],[Cód. Tuss]],BASE[],4,0)</f>
        <v>remoção de dentes inclusos / impactados</v>
      </c>
      <c r="C40" s="30" t="str">
        <f>VLOOKUP(Contraproposta[[#This Row],[Cód. Tuss]],BASE[],6,0)</f>
        <v>DENTE</v>
      </c>
      <c r="D40" s="32" t="str">
        <f>VLOOKUP(Contraproposta[[#This Row],[Cód. Tuss]],BASE[],2,0)</f>
        <v>Cirurgia e Traumatologia Buco-Maxilo-Facial</v>
      </c>
      <c r="E40" s="20">
        <f>VLOOKUP(Contraproposta[[#This Row],[Cód. Tuss]],BASE[],7,0)</f>
        <v>361</v>
      </c>
      <c r="F40" s="82">
        <f>Contraproposta[[#This Row],[Quantidade de USO]]*0.3</f>
        <v>108.3</v>
      </c>
      <c r="G40" s="92">
        <v>285</v>
      </c>
      <c r="H40" s="86">
        <f>IFERROR(ROUNDUP(Contraproposta[[#This Row],[Valor Sugerido pela Clinica (R$)]]/Contraproposta[[#This Row],[Quantidade de USO]],2),"-")</f>
        <v>0.79</v>
      </c>
      <c r="I40" s="25" t="s">
        <v>83</v>
      </c>
      <c r="J40" s="23" t="str">
        <f>IFERROR(ROUNDUP(Contraproposta[[#This Row],[Valor Aprovado (R$)]]/Contraproposta[[#This Row],[Quantidade de USO]],2),"-")</f>
        <v>-</v>
      </c>
      <c r="K40" s="15"/>
      <c r="L40" s="16">
        <f>Contraproposta[[#This Row],[Valor - Solicitado pela Clinica]]/Contraproposta[[#This Row],[Quantidade de USO]]</f>
        <v>0</v>
      </c>
    </row>
    <row r="41" spans="1:12" x14ac:dyDescent="0.25">
      <c r="A41" s="80">
        <v>5181</v>
      </c>
      <c r="B41" s="19" t="str">
        <f>VLOOKUP(Contraproposta[[#This Row],[Cód. Tuss]],BASE[],4,0)</f>
        <v>remocao de dentes supra-numerarios (inclusos ou impactados)</v>
      </c>
      <c r="C41" s="30" t="str">
        <f>VLOOKUP(Contraproposta[[#This Row],[Cód. Tuss]],BASE[],6,0)</f>
        <v>SEGMENTO</v>
      </c>
      <c r="D41" s="32" t="str">
        <f>VLOOKUP(Contraproposta[[#This Row],[Cód. Tuss]],BASE[],2,0)</f>
        <v>Cirurgia e Traumatologia Buco-Maxilo-Facial</v>
      </c>
      <c r="E41" s="24">
        <f>VLOOKUP(Contraproposta[[#This Row],[Cód. Tuss]],BASE[],7,0)</f>
        <v>360</v>
      </c>
      <c r="F41" s="81">
        <f>Contraproposta[[#This Row],[Quantidade de USO]]*0.3</f>
        <v>108</v>
      </c>
      <c r="G41" s="92">
        <v>250</v>
      </c>
      <c r="H41" s="87">
        <f>IFERROR(ROUNDUP(Contraproposta[[#This Row],[Valor Sugerido pela Clinica (R$)]]/Contraproposta[[#This Row],[Quantidade de USO]],2),"-")</f>
        <v>0.7</v>
      </c>
      <c r="I41" s="25" t="s">
        <v>83</v>
      </c>
      <c r="J41" s="26" t="str">
        <f>IFERROR(ROUNDUP(Contraproposta[[#This Row],[Valor Aprovado (R$)]]/Contraproposta[[#This Row],[Quantidade de USO]],2),"-")</f>
        <v>-</v>
      </c>
      <c r="K41" s="15"/>
      <c r="L41" s="16">
        <f>Contraproposta[[#This Row],[Valor - Solicitado pela Clinica]]/Contraproposta[[#This Row],[Quantidade de USO]]</f>
        <v>0</v>
      </c>
    </row>
    <row r="42" spans="1:12" x14ac:dyDescent="0.25">
      <c r="A42" s="80">
        <v>85400076</v>
      </c>
      <c r="B42" s="19" t="str">
        <f>VLOOKUP(Contraproposta[[#This Row],[Cód. Tuss]],BASE[],4,0)</f>
        <v>coroa provisória com pino</v>
      </c>
      <c r="C42" s="30" t="str">
        <f>VLOOKUP(Contraproposta[[#This Row],[Cód. Tuss]],BASE[],6,0)</f>
        <v>DENTE</v>
      </c>
      <c r="D42" s="32" t="str">
        <f>VLOOKUP(Contraproposta[[#This Row],[Cód. Tuss]],BASE[],2,0)</f>
        <v>Prótese Dentária</v>
      </c>
      <c r="E42" s="20">
        <f>VLOOKUP(Contraproposta[[#This Row],[Cód. Tuss]],BASE[],7,0)</f>
        <v>154</v>
      </c>
      <c r="F42" s="82">
        <f>Contraproposta[[#This Row],[Quantidade de USO]]*0.3</f>
        <v>46.199999999999996</v>
      </c>
      <c r="G42" s="92">
        <v>122</v>
      </c>
      <c r="H42" s="86">
        <f>IFERROR(ROUNDUP(Contraproposta[[#This Row],[Valor Sugerido pela Clinica (R$)]]/Contraproposta[[#This Row],[Quantidade de USO]],2),"-")</f>
        <v>0.8</v>
      </c>
      <c r="I42" s="25" t="s">
        <v>83</v>
      </c>
      <c r="J42" s="23" t="str">
        <f>IFERROR(ROUNDUP(Contraproposta[[#This Row],[Valor Aprovado (R$)]]/Contraproposta[[#This Row],[Quantidade de USO]],2),"-")</f>
        <v>-</v>
      </c>
      <c r="K42" s="15"/>
      <c r="L42" s="16">
        <f>Contraproposta[[#This Row],[Valor - Solicitado pela Clinica]]/Contraproposta[[#This Row],[Quantidade de USO]]</f>
        <v>0</v>
      </c>
    </row>
    <row r="43" spans="1:12" x14ac:dyDescent="0.25">
      <c r="A43" s="80">
        <v>85400084</v>
      </c>
      <c r="B43" s="19" t="str">
        <f>VLOOKUP(Contraproposta[[#This Row],[Cód. Tuss]],BASE[],4,0)</f>
        <v>coroa provisória sem pino</v>
      </c>
      <c r="C43" s="30" t="str">
        <f>VLOOKUP(Contraproposta[[#This Row],[Cód. Tuss]],BASE[],6,0)</f>
        <v>DENTE</v>
      </c>
      <c r="D43" s="32" t="str">
        <f>VLOOKUP(Contraproposta[[#This Row],[Cód. Tuss]],BASE[],2,0)</f>
        <v>Prótese Dentária</v>
      </c>
      <c r="E43" s="24">
        <f>VLOOKUP(Contraproposta[[#This Row],[Cód. Tuss]],BASE[],7,0)</f>
        <v>154</v>
      </c>
      <c r="F43" s="81">
        <f>Contraproposta[[#This Row],[Quantidade de USO]]*0.3</f>
        <v>46.199999999999996</v>
      </c>
      <c r="G43" s="92">
        <v>120</v>
      </c>
      <c r="H43" s="87">
        <f>IFERROR(ROUNDUP(Contraproposta[[#This Row],[Valor Sugerido pela Clinica (R$)]]/Contraproposta[[#This Row],[Quantidade de USO]],2),"-")</f>
        <v>0.78</v>
      </c>
      <c r="I43" s="25" t="s">
        <v>83</v>
      </c>
      <c r="J43" s="26" t="str">
        <f>IFERROR(ROUNDUP(Contraproposta[[#This Row],[Valor Aprovado (R$)]]/Contraproposta[[#This Row],[Quantidade de USO]],2),"-")</f>
        <v>-</v>
      </c>
      <c r="K43" s="15"/>
      <c r="L43" s="16">
        <f>Contraproposta[[#This Row],[Valor - Solicitado pela Clinica]]/Contraproposta[[#This Row],[Quantidade de USO]]</f>
        <v>0</v>
      </c>
    </row>
    <row r="44" spans="1:12" x14ac:dyDescent="0.25">
      <c r="A44" s="80">
        <v>85400114</v>
      </c>
      <c r="B44" s="19" t="str">
        <f>VLOOKUP(Contraproposta[[#This Row],[Cód. Tuss]],BASE[],4,0)</f>
        <v>coroa total em cerômero</v>
      </c>
      <c r="C44" s="30" t="str">
        <f>VLOOKUP(Contraproposta[[#This Row],[Cód. Tuss]],BASE[],6,0)</f>
        <v>DENTE (ANTERIOR)</v>
      </c>
      <c r="D44" s="32" t="str">
        <f>VLOOKUP(Contraproposta[[#This Row],[Cód. Tuss]],BASE[],2,0)</f>
        <v>Prótese Dentária</v>
      </c>
      <c r="E44" s="20">
        <f>VLOOKUP(Contraproposta[[#This Row],[Cód. Tuss]],BASE[],7,0)</f>
        <v>472</v>
      </c>
      <c r="F44" s="82">
        <f>Contraproposta[[#This Row],[Quantidade de USO]]*0.3</f>
        <v>141.6</v>
      </c>
      <c r="G44" s="92">
        <v>380</v>
      </c>
      <c r="H44" s="86">
        <f>IFERROR(ROUNDUP(Contraproposta[[#This Row],[Valor Sugerido pela Clinica (R$)]]/Contraproposta[[#This Row],[Quantidade de USO]],2),"-")</f>
        <v>0.81</v>
      </c>
      <c r="I44" s="25" t="s">
        <v>83</v>
      </c>
      <c r="J44" s="23" t="str">
        <f>IFERROR(ROUNDUP(Contraproposta[[#This Row],[Valor Aprovado (R$)]]/Contraproposta[[#This Row],[Quantidade de USO]],2),"-")</f>
        <v>-</v>
      </c>
      <c r="K44" s="15"/>
      <c r="L44" s="16">
        <f>Contraproposta[[#This Row],[Valor - Solicitado pela Clinica]]/Contraproposta[[#This Row],[Quantidade de USO]]</f>
        <v>0</v>
      </c>
    </row>
    <row r="45" spans="1:12" x14ac:dyDescent="0.25">
      <c r="A45" s="80">
        <v>85400149</v>
      </c>
      <c r="B45" s="19" t="str">
        <f>VLOOKUP(Contraproposta[[#This Row],[Cód. Tuss]],BASE[],4,0)</f>
        <v>coroa total metálica</v>
      </c>
      <c r="C45" s="30" t="str">
        <f>VLOOKUP(Contraproposta[[#This Row],[Cód. Tuss]],BASE[],6,0)</f>
        <v>DENTE (POSTERIOR)</v>
      </c>
      <c r="D45" s="32" t="str">
        <f>VLOOKUP(Contraproposta[[#This Row],[Cód. Tuss]],BASE[],2,0)</f>
        <v>Prótese Dentária</v>
      </c>
      <c r="E45" s="24">
        <f>VLOOKUP(Contraproposta[[#This Row],[Cód. Tuss]],BASE[],7,0)</f>
        <v>472</v>
      </c>
      <c r="F45" s="81">
        <f>Contraproposta[[#This Row],[Quantidade de USO]]*0.3</f>
        <v>141.6</v>
      </c>
      <c r="G45" s="92" t="s">
        <v>309</v>
      </c>
      <c r="H45" s="87" t="str">
        <f>IFERROR(ROUNDUP(Contraproposta[[#This Row],[Valor Sugerido pela Clinica (R$)]]/Contraproposta[[#This Row],[Quantidade de USO]],2),"-")</f>
        <v>-</v>
      </c>
      <c r="I45" s="25" t="s">
        <v>83</v>
      </c>
      <c r="J45" s="26" t="str">
        <f>IFERROR(ROUNDUP(Contraproposta[[#This Row],[Valor Aprovado (R$)]]/Contraproposta[[#This Row],[Quantidade de USO]],2),"-")</f>
        <v>-</v>
      </c>
      <c r="K45" s="15"/>
      <c r="L45" s="16">
        <f>Contraproposta[[#This Row],[Valor - Solicitado pela Clinica]]/Contraproposta[[#This Row],[Quantidade de USO]]</f>
        <v>0</v>
      </c>
    </row>
    <row r="46" spans="1:12" x14ac:dyDescent="0.25">
      <c r="A46" s="80">
        <v>85400211</v>
      </c>
      <c r="B46" s="19" t="str">
        <f>VLOOKUP(Contraproposta[[#This Row],[Cód. Tuss]],BASE[],4,0)</f>
        <v>núcleo de preenchimento</v>
      </c>
      <c r="C46" s="30" t="str">
        <f>VLOOKUP(Contraproposta[[#This Row],[Cód. Tuss]],BASE[],6,0)</f>
        <v>DENTE</v>
      </c>
      <c r="D46" s="32" t="str">
        <f>VLOOKUP(Contraproposta[[#This Row],[Cód. Tuss]],BASE[],2,0)</f>
        <v>Prótese Dentária</v>
      </c>
      <c r="E46" s="20">
        <f>VLOOKUP(Contraproposta[[#This Row],[Cód. Tuss]],BASE[],7,0)</f>
        <v>134</v>
      </c>
      <c r="F46" s="82">
        <f>Contraproposta[[#This Row],[Quantidade de USO]]*0.3</f>
        <v>40.199999999999996</v>
      </c>
      <c r="G46" s="92">
        <v>90</v>
      </c>
      <c r="H46" s="86">
        <f>IFERROR(ROUNDUP(Contraproposta[[#This Row],[Valor Sugerido pela Clinica (R$)]]/Contraproposta[[#This Row],[Quantidade de USO]],2),"-")</f>
        <v>0.68</v>
      </c>
      <c r="I46" s="25" t="s">
        <v>83</v>
      </c>
      <c r="J46" s="23" t="str">
        <f>IFERROR(ROUNDUP(Contraproposta[[#This Row],[Valor Aprovado (R$)]]/Contraproposta[[#This Row],[Quantidade de USO]],2),"-")</f>
        <v>-</v>
      </c>
      <c r="K46" s="15"/>
      <c r="L46" s="16">
        <f>Contraproposta[[#This Row],[Valor - Solicitado pela Clinica]]/Contraproposta[[#This Row],[Quantidade de USO]]</f>
        <v>0</v>
      </c>
    </row>
    <row r="47" spans="1:12" x14ac:dyDescent="0.25">
      <c r="A47" s="80">
        <v>85400220</v>
      </c>
      <c r="B47" s="19" t="str">
        <f>VLOOKUP(Contraproposta[[#This Row],[Cód. Tuss]],BASE[],4,0)</f>
        <v>núcleo metálico fundido</v>
      </c>
      <c r="C47" s="30" t="str">
        <f>VLOOKUP(Contraproposta[[#This Row],[Cód. Tuss]],BASE[],6,0)</f>
        <v>DENTE</v>
      </c>
      <c r="D47" s="32" t="str">
        <f>VLOOKUP(Contraproposta[[#This Row],[Cód. Tuss]],BASE[],2,0)</f>
        <v>Prótese Dentária</v>
      </c>
      <c r="E47" s="24">
        <f>VLOOKUP(Contraproposta[[#This Row],[Cód. Tuss]],BASE[],7,0)</f>
        <v>299</v>
      </c>
      <c r="F47" s="81">
        <f>Contraproposta[[#This Row],[Quantidade de USO]]*0.3</f>
        <v>89.7</v>
      </c>
      <c r="G47" s="92">
        <v>115</v>
      </c>
      <c r="H47" s="87">
        <f>IFERROR(ROUNDUP(Contraproposta[[#This Row],[Valor Sugerido pela Clinica (R$)]]/Contraproposta[[#This Row],[Quantidade de USO]],2),"-")</f>
        <v>0.39</v>
      </c>
      <c r="I47" s="25" t="s">
        <v>83</v>
      </c>
      <c r="J47" s="26" t="str">
        <f>IFERROR(ROUNDUP(Contraproposta[[#This Row],[Valor Aprovado (R$)]]/Contraproposta[[#This Row],[Quantidade de USO]],2),"-")</f>
        <v>-</v>
      </c>
      <c r="K47" s="15"/>
      <c r="L47" s="16">
        <f>Contraproposta[[#This Row],[Valor - Solicitado pela Clinica]]/Contraproposta[[#This Row],[Quantidade de USO]]</f>
        <v>0</v>
      </c>
    </row>
    <row r="48" spans="1:12" x14ac:dyDescent="0.25">
      <c r="A48" s="80">
        <v>85400262</v>
      </c>
      <c r="B48" s="19" t="str">
        <f>VLOOKUP(Contraproposta[[#This Row],[Cód. Tuss]],BASE[],4,0)</f>
        <v>pino pre-fabricado</v>
      </c>
      <c r="C48" s="30" t="str">
        <f>VLOOKUP(Contraproposta[[#This Row],[Cód. Tuss]],BASE[],6,0)</f>
        <v>DENTE</v>
      </c>
      <c r="D48" s="32" t="str">
        <f>VLOOKUP(Contraproposta[[#This Row],[Cód. Tuss]],BASE[],2,0)</f>
        <v>Prótese Dentária</v>
      </c>
      <c r="E48" s="20">
        <f>VLOOKUP(Contraproposta[[#This Row],[Cód. Tuss]],BASE[],7,0)</f>
        <v>118</v>
      </c>
      <c r="F48" s="82">
        <f>Contraproposta[[#This Row],[Quantidade de USO]]*0.3</f>
        <v>35.4</v>
      </c>
      <c r="G48" s="92">
        <v>80</v>
      </c>
      <c r="H48" s="86">
        <f>IFERROR(ROUNDUP(Contraproposta[[#This Row],[Valor Sugerido pela Clinica (R$)]]/Contraproposta[[#This Row],[Quantidade de USO]],2),"-")</f>
        <v>0.68</v>
      </c>
      <c r="I48" s="25" t="s">
        <v>83</v>
      </c>
      <c r="J48" s="23" t="str">
        <f>IFERROR(ROUNDUP(Contraproposta[[#This Row],[Valor Aprovado (R$)]]/Contraproposta[[#This Row],[Quantidade de USO]],2),"-")</f>
        <v>-</v>
      </c>
      <c r="K48" s="15"/>
      <c r="L48" s="16">
        <f>Contraproposta[[#This Row],[Valor - Solicitado pela Clinica]]/Contraproposta[[#This Row],[Quantidade de USO]]</f>
        <v>0</v>
      </c>
    </row>
    <row r="49" spans="1:12" x14ac:dyDescent="0.25">
      <c r="A49" s="80">
        <v>81000421</v>
      </c>
      <c r="B49" s="19" t="str">
        <f>VLOOKUP(Contraproposta[[#This Row],[Cód. Tuss]],BASE[],4,0)</f>
        <v>rx periapical</v>
      </c>
      <c r="C49" s="30">
        <f>VLOOKUP(Contraproposta[[#This Row],[Cód. Tuss]],BASE[],6,0)</f>
        <v>0</v>
      </c>
      <c r="D49" s="32" t="str">
        <f>VLOOKUP(Contraproposta[[#This Row],[Cód. Tuss]],BASE[],2,0)</f>
        <v>Radiologia Odontológica e Imaginologia</v>
      </c>
      <c r="E49" s="24">
        <f>VLOOKUP(Contraproposta[[#This Row],[Cód. Tuss]],BASE[],7,0)</f>
        <v>14</v>
      </c>
      <c r="F49" s="81">
        <f>Contraproposta[[#This Row],[Quantidade de USO]]*0.3</f>
        <v>4.2</v>
      </c>
      <c r="G49" s="92" t="s">
        <v>13</v>
      </c>
      <c r="H49" s="87" t="str">
        <f>IFERROR(ROUNDUP(Contraproposta[[#This Row],[Valor Sugerido pela Clinica (R$)]]/Contraproposta[[#This Row],[Quantidade de USO]],2),"-")</f>
        <v>-</v>
      </c>
      <c r="I49" s="25" t="s">
        <v>83</v>
      </c>
      <c r="J49" s="26" t="str">
        <f>IFERROR(ROUNDUP(Contraproposta[[#This Row],[Valor Aprovado (R$)]]/Contraproposta[[#This Row],[Quantidade de USO]],2),"-")</f>
        <v>-</v>
      </c>
      <c r="K49" s="15"/>
      <c r="L49" s="16">
        <f>Contraproposta[[#This Row],[Valor - Solicitado pela Clinica]]/Contraproposta[[#This Row],[Quantidade de USO]]</f>
        <v>0</v>
      </c>
    </row>
    <row r="50" spans="1:12" ht="15.75" thickBot="1" x14ac:dyDescent="0.3">
      <c r="A50" s="80">
        <v>81000375</v>
      </c>
      <c r="B50" s="19" t="str">
        <f>VLOOKUP(Contraproposta[[#This Row],[Cód. Tuss]],BASE[],4,0)</f>
        <v>rx interproximal - bite-wing</v>
      </c>
      <c r="C50" s="30">
        <f>VLOOKUP(Contraproposta[[#This Row],[Cód. Tuss]],BASE[],6,0)</f>
        <v>0</v>
      </c>
      <c r="D50" s="32" t="str">
        <f>VLOOKUP(Contraproposta[[#This Row],[Cód. Tuss]],BASE[],2,0)</f>
        <v>Radiologia Odontológica e Imaginologia</v>
      </c>
      <c r="E50" s="20">
        <f>VLOOKUP(Contraproposta[[#This Row],[Cód. Tuss]],BASE[],7,0)</f>
        <v>14</v>
      </c>
      <c r="F50" s="82">
        <f>Contraproposta[[#This Row],[Quantidade de USO]]*0.3</f>
        <v>4.2</v>
      </c>
      <c r="G50" s="93" t="s">
        <v>13</v>
      </c>
      <c r="H50" s="88" t="str">
        <f>IFERROR(ROUNDUP(Contraproposta[[#This Row],[Valor Sugerido pela Clinica (R$)]]/Contraproposta[[#This Row],[Quantidade de USO]],2),"-")</f>
        <v>-</v>
      </c>
      <c r="I50" s="25" t="s">
        <v>83</v>
      </c>
      <c r="J50" s="23" t="str">
        <f>IFERROR(ROUNDUP(Contraproposta[[#This Row],[Valor Aprovado (R$)]]/Contraproposta[[#This Row],[Quantidade de USO]],2),"-")</f>
        <v>-</v>
      </c>
      <c r="K50" s="15"/>
      <c r="L50" s="16">
        <f>Contraproposta[[#This Row],[Valor - Solicitado pela Clinica]]/Contraproposta[[#This Row],[Quantidade de USO]]</f>
        <v>0</v>
      </c>
    </row>
    <row r="51" spans="1:12" x14ac:dyDescent="0.25">
      <c r="K51" s="1"/>
    </row>
    <row r="52" spans="1:12" ht="99.75" customHeight="1" x14ac:dyDescent="0.25">
      <c r="A52" s="96" t="s">
        <v>4</v>
      </c>
      <c r="B52" s="96"/>
      <c r="C52" s="96"/>
      <c r="D52" s="96"/>
      <c r="E52" s="96"/>
      <c r="F52" s="96"/>
      <c r="G52" s="96"/>
      <c r="H52" s="96"/>
      <c r="I52" s="96"/>
      <c r="J52" s="96"/>
      <c r="K52" s="1"/>
    </row>
    <row r="53" spans="1:12" ht="15" customHeight="1" x14ac:dyDescent="0.25">
      <c r="K53" s="1"/>
    </row>
    <row r="54" spans="1:12" x14ac:dyDescent="0.25">
      <c r="K54" s="1"/>
    </row>
    <row r="55" spans="1:12" x14ac:dyDescent="0.25">
      <c r="K55" s="1"/>
    </row>
    <row r="56" spans="1:12" x14ac:dyDescent="0.25">
      <c r="K56" s="1"/>
    </row>
    <row r="57" spans="1:12" x14ac:dyDescent="0.25">
      <c r="K57" s="1"/>
    </row>
    <row r="58" spans="1:12" x14ac:dyDescent="0.25">
      <c r="K58" s="1"/>
    </row>
    <row r="59" spans="1:12" x14ac:dyDescent="0.25">
      <c r="K59" s="1"/>
    </row>
    <row r="60" spans="1:12" x14ac:dyDescent="0.25">
      <c r="K60" s="1"/>
    </row>
    <row r="61" spans="1:12" x14ac:dyDescent="0.25">
      <c r="K61" s="1"/>
    </row>
    <row r="62" spans="1:12" x14ac:dyDescent="0.25">
      <c r="K62" s="1"/>
    </row>
    <row r="63" spans="1:12" x14ac:dyDescent="0.25">
      <c r="K63" s="1"/>
    </row>
    <row r="64" spans="1:12" x14ac:dyDescent="0.25">
      <c r="K64" s="1"/>
    </row>
    <row r="65" spans="11:11" x14ac:dyDescent="0.25">
      <c r="K65" s="1"/>
    </row>
    <row r="66" spans="11:11" x14ac:dyDescent="0.25">
      <c r="K66" s="1"/>
    </row>
    <row r="67" spans="11:11" x14ac:dyDescent="0.25">
      <c r="K67" s="1"/>
    </row>
    <row r="68" spans="11:11" x14ac:dyDescent="0.25">
      <c r="K68" s="1"/>
    </row>
    <row r="69" spans="11:11" x14ac:dyDescent="0.25">
      <c r="K69" s="1"/>
    </row>
    <row r="70" spans="11:11" x14ac:dyDescent="0.25">
      <c r="K70" s="1"/>
    </row>
    <row r="71" spans="11:11" x14ac:dyDescent="0.25">
      <c r="K71" s="1"/>
    </row>
    <row r="72" spans="11:11" x14ac:dyDescent="0.25">
      <c r="K72" s="1"/>
    </row>
    <row r="73" spans="11:11" x14ac:dyDescent="0.25">
      <c r="K73" s="1"/>
    </row>
    <row r="74" spans="11:11" x14ac:dyDescent="0.25">
      <c r="K74" s="1"/>
    </row>
    <row r="75" spans="11:11" x14ac:dyDescent="0.25">
      <c r="K75" s="1"/>
    </row>
    <row r="76" spans="11:11" x14ac:dyDescent="0.25">
      <c r="K76" s="1"/>
    </row>
    <row r="77" spans="11:11" x14ac:dyDescent="0.25">
      <c r="K77" s="1"/>
    </row>
    <row r="78" spans="11:11" x14ac:dyDescent="0.25">
      <c r="K78" s="1"/>
    </row>
    <row r="79" spans="11:11" x14ac:dyDescent="0.25">
      <c r="K79" s="1"/>
    </row>
    <row r="80" spans="11:11" x14ac:dyDescent="0.25">
      <c r="K80" s="1"/>
    </row>
    <row r="81" spans="11:11" x14ac:dyDescent="0.25">
      <c r="K81" s="1"/>
    </row>
    <row r="82" spans="11:11" x14ac:dyDescent="0.25">
      <c r="K82" s="1"/>
    </row>
    <row r="83" spans="11:11" x14ac:dyDescent="0.25">
      <c r="K83" s="1"/>
    </row>
    <row r="84" spans="11:11" x14ac:dyDescent="0.25">
      <c r="K84" s="1"/>
    </row>
    <row r="85" spans="11:11" x14ac:dyDescent="0.25">
      <c r="K85" s="1"/>
    </row>
    <row r="86" spans="11:11" x14ac:dyDescent="0.25">
      <c r="K86" s="1"/>
    </row>
    <row r="87" spans="11:11" x14ac:dyDescent="0.25">
      <c r="K87" s="1"/>
    </row>
    <row r="88" spans="11:11" x14ac:dyDescent="0.25">
      <c r="K88" s="1"/>
    </row>
    <row r="89" spans="11:11" x14ac:dyDescent="0.25">
      <c r="K89" s="1"/>
    </row>
    <row r="90" spans="11:11" x14ac:dyDescent="0.25">
      <c r="K90" s="1"/>
    </row>
    <row r="91" spans="11:11" x14ac:dyDescent="0.25">
      <c r="K91" s="1"/>
    </row>
    <row r="92" spans="11:11" x14ac:dyDescent="0.25">
      <c r="K92" s="1"/>
    </row>
    <row r="93" spans="11:11" x14ac:dyDescent="0.25">
      <c r="K93" s="1"/>
    </row>
    <row r="94" spans="11:11" x14ac:dyDescent="0.25">
      <c r="K94" s="1"/>
    </row>
    <row r="95" spans="11:11" x14ac:dyDescent="0.25">
      <c r="K95" s="1"/>
    </row>
    <row r="96" spans="11:11" x14ac:dyDescent="0.25">
      <c r="K96" s="1"/>
    </row>
    <row r="97" spans="11:11" x14ac:dyDescent="0.25">
      <c r="K97" s="1"/>
    </row>
    <row r="98" spans="11:11" x14ac:dyDescent="0.25">
      <c r="K98" s="1"/>
    </row>
    <row r="99" spans="11:11" x14ac:dyDescent="0.25">
      <c r="K99" s="1"/>
    </row>
    <row r="100" spans="11:11" x14ac:dyDescent="0.25">
      <c r="K100" s="1"/>
    </row>
    <row r="101" spans="11:11" x14ac:dyDescent="0.25">
      <c r="K101" s="1"/>
    </row>
    <row r="102" spans="11:11" x14ac:dyDescent="0.25">
      <c r="K102" s="1"/>
    </row>
    <row r="103" spans="11:11" x14ac:dyDescent="0.25">
      <c r="K103" s="1"/>
    </row>
    <row r="104" spans="11:11" x14ac:dyDescent="0.25">
      <c r="K104" s="1"/>
    </row>
    <row r="105" spans="11:11" x14ac:dyDescent="0.25">
      <c r="K105" s="1"/>
    </row>
    <row r="106" spans="11:11" x14ac:dyDescent="0.25">
      <c r="K106" s="1"/>
    </row>
    <row r="107" spans="11:11" x14ac:dyDescent="0.25">
      <c r="K107" s="1"/>
    </row>
    <row r="108" spans="11:11" x14ac:dyDescent="0.25">
      <c r="K108" s="1"/>
    </row>
    <row r="109" spans="11:11" x14ac:dyDescent="0.25">
      <c r="K109" s="1"/>
    </row>
    <row r="110" spans="11:11" x14ac:dyDescent="0.25">
      <c r="K110" s="1"/>
    </row>
    <row r="111" spans="11:11" x14ac:dyDescent="0.25">
      <c r="K111" s="1"/>
    </row>
    <row r="112" spans="11:11" x14ac:dyDescent="0.25">
      <c r="K112" s="1"/>
    </row>
    <row r="113" spans="11:11" x14ac:dyDescent="0.25">
      <c r="K113" s="1"/>
    </row>
    <row r="114" spans="11:11" x14ac:dyDescent="0.25">
      <c r="K114" s="1"/>
    </row>
    <row r="115" spans="11:11" x14ac:dyDescent="0.25">
      <c r="K115" s="1"/>
    </row>
    <row r="116" spans="11:11" x14ac:dyDescent="0.25">
      <c r="K116" s="1"/>
    </row>
    <row r="117" spans="11:11" x14ac:dyDescent="0.25">
      <c r="K117" s="1"/>
    </row>
    <row r="118" spans="11:11" x14ac:dyDescent="0.25">
      <c r="K118" s="1"/>
    </row>
    <row r="119" spans="11:11" x14ac:dyDescent="0.25">
      <c r="K119" s="1"/>
    </row>
    <row r="120" spans="11:11" x14ac:dyDescent="0.25">
      <c r="K120" s="1"/>
    </row>
    <row r="121" spans="11:11" x14ac:dyDescent="0.25">
      <c r="K121" s="1"/>
    </row>
    <row r="122" spans="11:11" x14ac:dyDescent="0.25">
      <c r="K122" s="1"/>
    </row>
    <row r="123" spans="11:11" x14ac:dyDescent="0.25">
      <c r="K123" s="1"/>
    </row>
    <row r="124" spans="11:11" x14ac:dyDescent="0.25">
      <c r="K124" s="1"/>
    </row>
    <row r="125" spans="11:11" x14ac:dyDescent="0.25">
      <c r="K125" s="1"/>
    </row>
    <row r="126" spans="11:11" x14ac:dyDescent="0.25">
      <c r="K126" s="1"/>
    </row>
    <row r="127" spans="11:11" x14ac:dyDescent="0.25">
      <c r="K127" s="1"/>
    </row>
    <row r="128" spans="11:11" x14ac:dyDescent="0.25">
      <c r="K128" s="6"/>
    </row>
    <row r="134" ht="15" customHeight="1" x14ac:dyDescent="0.25"/>
  </sheetData>
  <mergeCells count="4">
    <mergeCell ref="A1:J3"/>
    <mergeCell ref="A52:J52"/>
    <mergeCell ref="A5:J5"/>
    <mergeCell ref="A6:J6"/>
  </mergeCells>
  <phoneticPr fontId="9" type="noConversion"/>
  <pageMargins left="0.511811024" right="0.511811024" top="0.78740157499999996" bottom="0.78740157499999996" header="0.31496062000000002" footer="0.31496062000000002"/>
  <pageSetup paperSize="9" scale="6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4FF19-0CD5-4728-A5F6-B31E57550C2F}">
  <dimension ref="A1:G210"/>
  <sheetViews>
    <sheetView topLeftCell="B1" workbookViewId="0">
      <selection activeCell="B8" sqref="B8"/>
    </sheetView>
  </sheetViews>
  <sheetFormatPr defaultRowHeight="15" x14ac:dyDescent="0.25"/>
  <cols>
    <col min="1" max="1" width="9" hidden="1" customWidth="1"/>
    <col min="2" max="2" width="35.42578125" bestFit="1" customWidth="1"/>
    <col min="3" max="3" width="8.140625" customWidth="1"/>
    <col min="4" max="4" width="82.28515625" bestFit="1" customWidth="1"/>
    <col min="5" max="5" width="97.85546875" bestFit="1" customWidth="1"/>
    <col min="6" max="6" width="14" customWidth="1"/>
    <col min="7" max="7" width="7.42578125" customWidth="1"/>
  </cols>
  <sheetData>
    <row r="1" spans="1:7" ht="15.75" thickBot="1" x14ac:dyDescent="0.3">
      <c r="A1" s="34" t="s">
        <v>98</v>
      </c>
      <c r="B1" s="35" t="s">
        <v>5</v>
      </c>
      <c r="C1" s="35" t="s">
        <v>6</v>
      </c>
      <c r="D1" s="35" t="s">
        <v>7</v>
      </c>
      <c r="E1" s="36" t="s">
        <v>8</v>
      </c>
      <c r="F1" s="37" t="s">
        <v>9</v>
      </c>
      <c r="G1" s="38" t="s">
        <v>10</v>
      </c>
    </row>
    <row r="2" spans="1:7" ht="15.75" thickBot="1" x14ac:dyDescent="0.3">
      <c r="A2" s="34">
        <f>C2</f>
        <v>81000049</v>
      </c>
      <c r="B2" s="39" t="s">
        <v>88</v>
      </c>
      <c r="C2" s="40">
        <v>81000049</v>
      </c>
      <c r="D2" s="41" t="s">
        <v>101</v>
      </c>
      <c r="E2" s="42" t="s">
        <v>11</v>
      </c>
      <c r="F2" s="43" t="s">
        <v>89</v>
      </c>
      <c r="G2" s="44">
        <v>34</v>
      </c>
    </row>
    <row r="3" spans="1:7" ht="15.75" thickBot="1" x14ac:dyDescent="0.3">
      <c r="A3" s="34">
        <f t="shared" ref="A3:A66" si="0">C3</f>
        <v>81000057</v>
      </c>
      <c r="B3" s="45" t="s">
        <v>88</v>
      </c>
      <c r="C3" s="46">
        <v>81000057</v>
      </c>
      <c r="D3" s="41" t="s">
        <v>102</v>
      </c>
      <c r="E3" s="47" t="s">
        <v>11</v>
      </c>
      <c r="F3" s="43" t="s">
        <v>89</v>
      </c>
      <c r="G3" s="44">
        <v>34</v>
      </c>
    </row>
    <row r="4" spans="1:7" ht="15.75" thickBot="1" x14ac:dyDescent="0.3">
      <c r="A4" s="34">
        <f t="shared" si="0"/>
        <v>85100048</v>
      </c>
      <c r="B4" s="45" t="s">
        <v>88</v>
      </c>
      <c r="C4" s="48">
        <v>85100048</v>
      </c>
      <c r="D4" s="41" t="s">
        <v>103</v>
      </c>
      <c r="E4" s="47" t="s">
        <v>12</v>
      </c>
      <c r="F4" s="43" t="s">
        <v>90</v>
      </c>
      <c r="G4" s="44">
        <v>8</v>
      </c>
    </row>
    <row r="5" spans="1:7" ht="15.75" thickBot="1" x14ac:dyDescent="0.3">
      <c r="A5" s="34">
        <f t="shared" si="0"/>
        <v>82000468</v>
      </c>
      <c r="B5" s="45" t="s">
        <v>88</v>
      </c>
      <c r="C5" s="46">
        <v>82000468</v>
      </c>
      <c r="D5" s="41" t="s">
        <v>104</v>
      </c>
      <c r="E5" s="47" t="s">
        <v>13</v>
      </c>
      <c r="F5" s="43" t="s">
        <v>90</v>
      </c>
      <c r="G5" s="44">
        <v>8</v>
      </c>
    </row>
    <row r="6" spans="1:7" ht="15.75" thickBot="1" x14ac:dyDescent="0.3">
      <c r="A6" s="34">
        <f t="shared" si="0"/>
        <v>82000484</v>
      </c>
      <c r="B6" s="45" t="s">
        <v>88</v>
      </c>
      <c r="C6" s="46">
        <v>82000484</v>
      </c>
      <c r="D6" s="41" t="s">
        <v>105</v>
      </c>
      <c r="E6" s="47" t="s">
        <v>13</v>
      </c>
      <c r="F6" s="43" t="s">
        <v>90</v>
      </c>
      <c r="G6" s="44">
        <v>8</v>
      </c>
    </row>
    <row r="7" spans="1:7" ht="15.75" thickBot="1" x14ac:dyDescent="0.3">
      <c r="A7" s="34">
        <f t="shared" si="0"/>
        <v>85100056</v>
      </c>
      <c r="B7" s="45" t="s">
        <v>88</v>
      </c>
      <c r="C7" s="46">
        <v>85100056</v>
      </c>
      <c r="D7" s="41" t="s">
        <v>106</v>
      </c>
      <c r="E7" s="47" t="s">
        <v>14</v>
      </c>
      <c r="F7" s="43" t="s">
        <v>90</v>
      </c>
      <c r="G7" s="44">
        <v>8</v>
      </c>
    </row>
    <row r="8" spans="1:7" ht="15.75" thickBot="1" x14ac:dyDescent="0.3">
      <c r="A8" s="34">
        <f t="shared" si="0"/>
        <v>85300020</v>
      </c>
      <c r="B8" s="45" t="s">
        <v>88</v>
      </c>
      <c r="C8" s="46">
        <v>85300020</v>
      </c>
      <c r="D8" s="41" t="s">
        <v>107</v>
      </c>
      <c r="E8" s="47" t="s">
        <v>15</v>
      </c>
      <c r="F8" s="43" t="s">
        <v>90</v>
      </c>
      <c r="G8" s="44">
        <v>8</v>
      </c>
    </row>
    <row r="9" spans="1:7" ht="15.75" thickBot="1" x14ac:dyDescent="0.3">
      <c r="A9" s="34">
        <f t="shared" si="0"/>
        <v>85000787</v>
      </c>
      <c r="B9" s="45" t="s">
        <v>88</v>
      </c>
      <c r="C9" s="46">
        <v>85000787</v>
      </c>
      <c r="D9" s="41" t="s">
        <v>108</v>
      </c>
      <c r="E9" s="47" t="s">
        <v>12</v>
      </c>
      <c r="F9" s="43" t="s">
        <v>90</v>
      </c>
      <c r="G9" s="44">
        <v>8</v>
      </c>
    </row>
    <row r="10" spans="1:7" ht="15.75" thickBot="1" x14ac:dyDescent="0.3">
      <c r="A10" s="34">
        <f t="shared" si="0"/>
        <v>82001022</v>
      </c>
      <c r="B10" s="45" t="s">
        <v>88</v>
      </c>
      <c r="C10" s="46">
        <v>82001022</v>
      </c>
      <c r="D10" s="41" t="s">
        <v>109</v>
      </c>
      <c r="E10" s="47" t="s">
        <v>13</v>
      </c>
      <c r="F10" s="43" t="s">
        <v>90</v>
      </c>
      <c r="G10" s="44">
        <v>8</v>
      </c>
    </row>
    <row r="11" spans="1:7" ht="15.75" thickBot="1" x14ac:dyDescent="0.3">
      <c r="A11" s="34">
        <f t="shared" si="0"/>
        <v>82001030</v>
      </c>
      <c r="B11" s="45" t="s">
        <v>88</v>
      </c>
      <c r="C11" s="46">
        <v>82001030</v>
      </c>
      <c r="D11" s="41" t="s">
        <v>110</v>
      </c>
      <c r="E11" s="47" t="s">
        <v>13</v>
      </c>
      <c r="F11" s="43" t="s">
        <v>90</v>
      </c>
      <c r="G11" s="44">
        <v>8</v>
      </c>
    </row>
    <row r="12" spans="1:7" ht="15.75" thickBot="1" x14ac:dyDescent="0.3">
      <c r="A12" s="34">
        <f t="shared" si="0"/>
        <v>85400467</v>
      </c>
      <c r="B12" s="45" t="s">
        <v>88</v>
      </c>
      <c r="C12" s="46">
        <v>85400467</v>
      </c>
      <c r="D12" s="41" t="s">
        <v>111</v>
      </c>
      <c r="E12" s="47" t="s">
        <v>12</v>
      </c>
      <c r="F12" s="43" t="s">
        <v>90</v>
      </c>
      <c r="G12" s="44">
        <v>8</v>
      </c>
    </row>
    <row r="13" spans="1:7" ht="15.75" thickBot="1" x14ac:dyDescent="0.3">
      <c r="A13" s="34">
        <f t="shared" si="0"/>
        <v>82001197</v>
      </c>
      <c r="B13" s="45" t="s">
        <v>88</v>
      </c>
      <c r="C13" s="46">
        <v>82001197</v>
      </c>
      <c r="D13" s="41" t="s">
        <v>112</v>
      </c>
      <c r="E13" s="47" t="s">
        <v>12</v>
      </c>
      <c r="F13" s="43" t="s">
        <v>90</v>
      </c>
      <c r="G13" s="44">
        <v>8</v>
      </c>
    </row>
    <row r="14" spans="1:7" ht="15.75" thickBot="1" x14ac:dyDescent="0.3">
      <c r="A14" s="34">
        <f t="shared" si="0"/>
        <v>82001251</v>
      </c>
      <c r="B14" s="45" t="s">
        <v>88</v>
      </c>
      <c r="C14" s="46">
        <v>82001251</v>
      </c>
      <c r="D14" s="41" t="s">
        <v>113</v>
      </c>
      <c r="E14" s="47" t="s">
        <v>16</v>
      </c>
      <c r="F14" s="43" t="s">
        <v>90</v>
      </c>
      <c r="G14" s="44">
        <v>8</v>
      </c>
    </row>
    <row r="15" spans="1:7" ht="15.75" thickBot="1" x14ac:dyDescent="0.3">
      <c r="A15" s="34">
        <f t="shared" si="0"/>
        <v>85300063</v>
      </c>
      <c r="B15" s="45" t="s">
        <v>88</v>
      </c>
      <c r="C15" s="46">
        <v>85300063</v>
      </c>
      <c r="D15" s="41" t="s">
        <v>114</v>
      </c>
      <c r="E15" s="47" t="s">
        <v>12</v>
      </c>
      <c r="F15" s="43" t="s">
        <v>90</v>
      </c>
      <c r="G15" s="44">
        <v>8</v>
      </c>
    </row>
    <row r="16" spans="1:7" ht="15.75" thickBot="1" x14ac:dyDescent="0.3">
      <c r="A16" s="34">
        <f t="shared" si="0"/>
        <v>82001650</v>
      </c>
      <c r="B16" s="45" t="s">
        <v>88</v>
      </c>
      <c r="C16" s="46">
        <v>82001650</v>
      </c>
      <c r="D16" s="41" t="s">
        <v>115</v>
      </c>
      <c r="E16" s="47" t="s">
        <v>13</v>
      </c>
      <c r="F16" s="43" t="s">
        <v>90</v>
      </c>
      <c r="G16" s="44">
        <v>8</v>
      </c>
    </row>
    <row r="17" spans="1:7" ht="15.75" thickBot="1" x14ac:dyDescent="0.3">
      <c r="A17" s="34">
        <f t="shared" si="0"/>
        <v>85300080</v>
      </c>
      <c r="B17" s="45" t="s">
        <v>88</v>
      </c>
      <c r="C17" s="46">
        <v>85300080</v>
      </c>
      <c r="D17" s="41" t="s">
        <v>116</v>
      </c>
      <c r="E17" s="47" t="s">
        <v>12</v>
      </c>
      <c r="F17" s="43" t="s">
        <v>90</v>
      </c>
      <c r="G17" s="44">
        <v>8</v>
      </c>
    </row>
    <row r="18" spans="1:7" ht="15.75" thickBot="1" x14ac:dyDescent="0.3">
      <c r="A18" s="34">
        <f t="shared" si="0"/>
        <v>85200034</v>
      </c>
      <c r="B18" s="49" t="s">
        <v>88</v>
      </c>
      <c r="C18" s="50">
        <v>85200034</v>
      </c>
      <c r="D18" s="41" t="s">
        <v>117</v>
      </c>
      <c r="E18" s="51" t="s">
        <v>14</v>
      </c>
      <c r="F18" s="43" t="s">
        <v>90</v>
      </c>
      <c r="G18" s="44">
        <v>8</v>
      </c>
    </row>
    <row r="19" spans="1:7" ht="15.75" thickBot="1" x14ac:dyDescent="0.3">
      <c r="A19" s="34">
        <f t="shared" si="0"/>
        <v>81000030</v>
      </c>
      <c r="B19" s="52" t="s">
        <v>17</v>
      </c>
      <c r="C19" s="40">
        <v>81000030</v>
      </c>
      <c r="D19" s="41" t="s">
        <v>118</v>
      </c>
      <c r="E19" s="42" t="s">
        <v>11</v>
      </c>
      <c r="F19" s="43" t="s">
        <v>89</v>
      </c>
      <c r="G19" s="44">
        <v>34</v>
      </c>
    </row>
    <row r="20" spans="1:7" ht="15.75" thickBot="1" x14ac:dyDescent="0.3">
      <c r="A20" s="34">
        <f t="shared" si="0"/>
        <v>81000111</v>
      </c>
      <c r="B20" s="53" t="s">
        <v>17</v>
      </c>
      <c r="C20" s="46">
        <v>81000111</v>
      </c>
      <c r="D20" s="41" t="s">
        <v>119</v>
      </c>
      <c r="E20" s="47" t="s">
        <v>18</v>
      </c>
      <c r="F20" s="43" t="s">
        <v>89</v>
      </c>
      <c r="G20" s="44">
        <v>222</v>
      </c>
    </row>
    <row r="21" spans="1:7" ht="15.75" thickBot="1" x14ac:dyDescent="0.3">
      <c r="A21" s="34">
        <f t="shared" si="0"/>
        <v>81000138</v>
      </c>
      <c r="B21" s="53" t="s">
        <v>17</v>
      </c>
      <c r="C21" s="46">
        <v>81000138</v>
      </c>
      <c r="D21" s="41" t="s">
        <v>120</v>
      </c>
      <c r="E21" s="47" t="s">
        <v>18</v>
      </c>
      <c r="F21" s="43" t="s">
        <v>89</v>
      </c>
      <c r="G21" s="44">
        <v>222</v>
      </c>
    </row>
    <row r="22" spans="1:7" ht="15.75" thickBot="1" x14ac:dyDescent="0.3">
      <c r="A22" s="34">
        <f t="shared" si="0"/>
        <v>81000154</v>
      </c>
      <c r="B22" s="53" t="s">
        <v>17</v>
      </c>
      <c r="C22" s="46">
        <v>81000154</v>
      </c>
      <c r="D22" s="41" t="s">
        <v>121</v>
      </c>
      <c r="E22" s="47" t="s">
        <v>18</v>
      </c>
      <c r="F22" s="43" t="s">
        <v>89</v>
      </c>
      <c r="G22" s="44">
        <v>222</v>
      </c>
    </row>
    <row r="23" spans="1:7" ht="15.75" thickBot="1" x14ac:dyDescent="0.3">
      <c r="A23" s="34">
        <f t="shared" si="0"/>
        <v>81000170</v>
      </c>
      <c r="B23" s="54" t="s">
        <v>17</v>
      </c>
      <c r="C23" s="50">
        <v>81000170</v>
      </c>
      <c r="D23" s="41" t="s">
        <v>122</v>
      </c>
      <c r="E23" s="51" t="s">
        <v>18</v>
      </c>
      <c r="F23" s="43" t="s">
        <v>89</v>
      </c>
      <c r="G23" s="44">
        <v>222</v>
      </c>
    </row>
    <row r="24" spans="1:7" ht="15.75" thickBot="1" x14ac:dyDescent="0.3">
      <c r="A24" s="34">
        <f t="shared" si="0"/>
        <v>84000090</v>
      </c>
      <c r="B24" s="55" t="s">
        <v>19</v>
      </c>
      <c r="C24" s="56">
        <v>84000090</v>
      </c>
      <c r="D24" s="41" t="s">
        <v>123</v>
      </c>
      <c r="E24" s="57" t="s">
        <v>11</v>
      </c>
      <c r="F24" s="43" t="s">
        <v>89</v>
      </c>
      <c r="G24" s="44">
        <v>72</v>
      </c>
    </row>
    <row r="25" spans="1:7" ht="15.75" thickBot="1" x14ac:dyDescent="0.3">
      <c r="A25" s="34">
        <f t="shared" si="0"/>
        <v>84000139</v>
      </c>
      <c r="B25" s="55" t="s">
        <v>19</v>
      </c>
      <c r="C25" s="56">
        <v>84000139</v>
      </c>
      <c r="D25" s="41" t="s">
        <v>20</v>
      </c>
      <c r="E25" s="57" t="s">
        <v>13</v>
      </c>
      <c r="F25" s="43" t="s">
        <v>89</v>
      </c>
      <c r="G25" s="44">
        <v>34</v>
      </c>
    </row>
    <row r="26" spans="1:7" ht="15.75" thickBot="1" x14ac:dyDescent="0.3">
      <c r="A26" s="34">
        <f t="shared" si="0"/>
        <v>84000163</v>
      </c>
      <c r="B26" s="55" t="s">
        <v>19</v>
      </c>
      <c r="C26" s="56">
        <v>84000163</v>
      </c>
      <c r="D26" s="41" t="s">
        <v>21</v>
      </c>
      <c r="E26" s="57" t="s">
        <v>13</v>
      </c>
      <c r="F26" s="43" t="s">
        <v>89</v>
      </c>
      <c r="G26" s="44">
        <v>21</v>
      </c>
    </row>
    <row r="27" spans="1:7" ht="15.75" thickBot="1" x14ac:dyDescent="0.3">
      <c r="A27" s="34">
        <f t="shared" si="0"/>
        <v>84000198</v>
      </c>
      <c r="B27" s="45" t="s">
        <v>19</v>
      </c>
      <c r="C27" s="46">
        <v>84000198</v>
      </c>
      <c r="D27" s="41" t="s">
        <v>124</v>
      </c>
      <c r="E27" s="47" t="s">
        <v>11</v>
      </c>
      <c r="F27" s="43" t="s">
        <v>89</v>
      </c>
      <c r="G27" s="44">
        <v>140</v>
      </c>
    </row>
    <row r="28" spans="1:7" ht="15.75" thickBot="1" x14ac:dyDescent="0.3">
      <c r="A28" s="34">
        <f t="shared" si="0"/>
        <v>84000244</v>
      </c>
      <c r="B28" s="45" t="s">
        <v>19</v>
      </c>
      <c r="C28" s="46">
        <v>84000244</v>
      </c>
      <c r="D28" s="41" t="s">
        <v>125</v>
      </c>
      <c r="E28" s="47" t="s">
        <v>18</v>
      </c>
      <c r="F28" s="43" t="s">
        <v>89</v>
      </c>
      <c r="G28" s="44">
        <v>44</v>
      </c>
    </row>
    <row r="29" spans="1:7" ht="15.75" thickBot="1" x14ac:dyDescent="0.3">
      <c r="A29" s="34">
        <f t="shared" si="0"/>
        <v>84000252</v>
      </c>
      <c r="B29" s="58" t="s">
        <v>19</v>
      </c>
      <c r="C29" s="59">
        <v>84000252</v>
      </c>
      <c r="D29" s="41" t="s">
        <v>126</v>
      </c>
      <c r="E29" s="60" t="s">
        <v>18</v>
      </c>
      <c r="F29" s="43" t="s">
        <v>89</v>
      </c>
      <c r="G29" s="44">
        <v>44</v>
      </c>
    </row>
    <row r="30" spans="1:7" ht="15.75" thickBot="1" x14ac:dyDescent="0.3">
      <c r="A30" s="34">
        <f t="shared" si="0"/>
        <v>81000278</v>
      </c>
      <c r="B30" s="52" t="s">
        <v>91</v>
      </c>
      <c r="C30" s="40">
        <v>81000278</v>
      </c>
      <c r="D30" s="61" t="s">
        <v>127</v>
      </c>
      <c r="E30" s="42" t="s">
        <v>22</v>
      </c>
      <c r="F30" s="43" t="s">
        <v>89</v>
      </c>
      <c r="G30" s="44">
        <v>22</v>
      </c>
    </row>
    <row r="31" spans="1:7" ht="15.75" thickBot="1" x14ac:dyDescent="0.3">
      <c r="A31" s="34">
        <f t="shared" si="0"/>
        <v>81000294</v>
      </c>
      <c r="B31" s="53" t="s">
        <v>91</v>
      </c>
      <c r="C31" s="46">
        <v>81000294</v>
      </c>
      <c r="D31" s="41" t="s">
        <v>128</v>
      </c>
      <c r="E31" s="47" t="s">
        <v>22</v>
      </c>
      <c r="F31" s="43" t="s">
        <v>89</v>
      </c>
      <c r="G31" s="44">
        <v>222</v>
      </c>
    </row>
    <row r="32" spans="1:7" ht="15.75" thickBot="1" x14ac:dyDescent="0.3">
      <c r="A32" s="34">
        <f t="shared" si="0"/>
        <v>81000308</v>
      </c>
      <c r="B32" s="53" t="s">
        <v>91</v>
      </c>
      <c r="C32" s="46">
        <v>81000308</v>
      </c>
      <c r="D32" s="61" t="s">
        <v>129</v>
      </c>
      <c r="E32" s="47" t="s">
        <v>23</v>
      </c>
      <c r="F32" s="43" t="s">
        <v>89</v>
      </c>
      <c r="G32" s="44">
        <v>44</v>
      </c>
    </row>
    <row r="33" spans="1:7" ht="15.75" thickBot="1" x14ac:dyDescent="0.3">
      <c r="A33" s="34">
        <f t="shared" si="0"/>
        <v>81000383</v>
      </c>
      <c r="B33" s="53" t="s">
        <v>91</v>
      </c>
      <c r="C33" s="46">
        <v>81000383</v>
      </c>
      <c r="D33" s="41" t="s">
        <v>130</v>
      </c>
      <c r="E33" s="47" t="s">
        <v>22</v>
      </c>
      <c r="F33" s="43" t="s">
        <v>92</v>
      </c>
      <c r="G33" s="44">
        <v>29</v>
      </c>
    </row>
    <row r="34" spans="1:7" ht="15.75" thickBot="1" x14ac:dyDescent="0.3">
      <c r="A34" s="34">
        <f t="shared" si="0"/>
        <v>81000405</v>
      </c>
      <c r="B34" s="53" t="s">
        <v>91</v>
      </c>
      <c r="C34" s="46">
        <v>81000405</v>
      </c>
      <c r="D34" s="41" t="s">
        <v>131</v>
      </c>
      <c r="E34" s="47" t="s">
        <v>22</v>
      </c>
      <c r="F34" s="43" t="s">
        <v>89</v>
      </c>
      <c r="G34" s="44">
        <v>78</v>
      </c>
    </row>
    <row r="35" spans="1:7" ht="15.75" thickBot="1" x14ac:dyDescent="0.3">
      <c r="A35" s="34">
        <f t="shared" si="0"/>
        <v>81000413</v>
      </c>
      <c r="B35" s="53" t="s">
        <v>91</v>
      </c>
      <c r="C35" s="46">
        <v>81000413</v>
      </c>
      <c r="D35" s="61" t="s">
        <v>132</v>
      </c>
      <c r="E35" s="47" t="s">
        <v>22</v>
      </c>
      <c r="F35" s="43" t="s">
        <v>89</v>
      </c>
      <c r="G35" s="44">
        <v>96</v>
      </c>
    </row>
    <row r="36" spans="1:7" ht="15.75" thickBot="1" x14ac:dyDescent="0.3">
      <c r="A36" s="34">
        <f t="shared" si="0"/>
        <v>81000324</v>
      </c>
      <c r="B36" s="53" t="s">
        <v>91</v>
      </c>
      <c r="C36" s="46">
        <v>81000324</v>
      </c>
      <c r="D36" s="61" t="s">
        <v>133</v>
      </c>
      <c r="E36" s="47" t="s">
        <v>22</v>
      </c>
      <c r="F36" s="43" t="s">
        <v>89</v>
      </c>
      <c r="G36" s="44">
        <v>86</v>
      </c>
    </row>
    <row r="37" spans="1:7" ht="15.75" thickBot="1" x14ac:dyDescent="0.3">
      <c r="A37" s="34">
        <f t="shared" si="0"/>
        <v>81000340</v>
      </c>
      <c r="B37" s="53" t="s">
        <v>91</v>
      </c>
      <c r="C37" s="46">
        <v>81000340</v>
      </c>
      <c r="D37" s="61" t="s">
        <v>134</v>
      </c>
      <c r="E37" s="47" t="s">
        <v>22</v>
      </c>
      <c r="F37" s="43" t="s">
        <v>89</v>
      </c>
      <c r="G37" s="44">
        <v>193</v>
      </c>
    </row>
    <row r="38" spans="1:7" ht="15.75" thickBot="1" x14ac:dyDescent="0.3">
      <c r="A38" s="34">
        <f t="shared" si="0"/>
        <v>81000375</v>
      </c>
      <c r="B38" s="53" t="s">
        <v>91</v>
      </c>
      <c r="C38" s="46">
        <v>81000375</v>
      </c>
      <c r="D38" s="41" t="s">
        <v>135</v>
      </c>
      <c r="E38" s="47" t="s">
        <v>22</v>
      </c>
      <c r="F38" s="43">
        <v>0</v>
      </c>
      <c r="G38" s="44">
        <v>14</v>
      </c>
    </row>
    <row r="39" spans="1:7" ht="15.75" thickBot="1" x14ac:dyDescent="0.3">
      <c r="A39" s="34">
        <f t="shared" si="0"/>
        <v>81000367</v>
      </c>
      <c r="B39" s="53" t="s">
        <v>91</v>
      </c>
      <c r="C39" s="46">
        <v>81000367</v>
      </c>
      <c r="D39" s="61" t="s">
        <v>136</v>
      </c>
      <c r="E39" s="47" t="s">
        <v>22</v>
      </c>
      <c r="F39" s="43" t="s">
        <v>137</v>
      </c>
      <c r="G39" s="44">
        <v>64</v>
      </c>
    </row>
    <row r="40" spans="1:7" ht="15.75" thickBot="1" x14ac:dyDescent="0.3">
      <c r="A40" s="34">
        <f t="shared" si="0"/>
        <v>81000421</v>
      </c>
      <c r="B40" s="53" t="s">
        <v>91</v>
      </c>
      <c r="C40" s="46">
        <v>81000421</v>
      </c>
      <c r="D40" s="41" t="s">
        <v>138</v>
      </c>
      <c r="E40" s="47" t="s">
        <v>22</v>
      </c>
      <c r="F40" s="43">
        <v>0</v>
      </c>
      <c r="G40" s="44">
        <v>14</v>
      </c>
    </row>
    <row r="41" spans="1:7" ht="15.75" thickBot="1" x14ac:dyDescent="0.3">
      <c r="A41" s="34">
        <f t="shared" si="0"/>
        <v>81000430</v>
      </c>
      <c r="B41" s="53" t="s">
        <v>91</v>
      </c>
      <c r="C41" s="46">
        <v>81000430</v>
      </c>
      <c r="D41" s="61" t="s">
        <v>139</v>
      </c>
      <c r="E41" s="47" t="s">
        <v>22</v>
      </c>
      <c r="F41" s="43" t="s">
        <v>89</v>
      </c>
      <c r="G41" s="44">
        <v>86</v>
      </c>
    </row>
    <row r="42" spans="1:7" ht="15.75" thickBot="1" x14ac:dyDescent="0.3">
      <c r="A42" s="34">
        <f t="shared" si="0"/>
        <v>81000472</v>
      </c>
      <c r="B42" s="53" t="s">
        <v>91</v>
      </c>
      <c r="C42" s="46">
        <v>81000472</v>
      </c>
      <c r="D42" s="61" t="s">
        <v>140</v>
      </c>
      <c r="E42" s="47" t="s">
        <v>22</v>
      </c>
      <c r="F42" s="43" t="s">
        <v>89</v>
      </c>
      <c r="G42" s="44">
        <v>86</v>
      </c>
    </row>
    <row r="43" spans="1:7" ht="15.75" thickBot="1" x14ac:dyDescent="0.3">
      <c r="A43" s="34">
        <f t="shared" si="0"/>
        <v>81000480</v>
      </c>
      <c r="B43" s="53" t="s">
        <v>91</v>
      </c>
      <c r="C43" s="46">
        <v>81000480</v>
      </c>
      <c r="D43" s="61" t="s">
        <v>141</v>
      </c>
      <c r="E43" s="47" t="s">
        <v>22</v>
      </c>
      <c r="F43" s="43" t="s">
        <v>89</v>
      </c>
      <c r="G43" s="44">
        <v>110</v>
      </c>
    </row>
    <row r="44" spans="1:7" ht="15.75" thickBot="1" x14ac:dyDescent="0.3">
      <c r="A44" s="34">
        <f t="shared" si="0"/>
        <v>345</v>
      </c>
      <c r="B44" s="53" t="s">
        <v>91</v>
      </c>
      <c r="C44" s="46">
        <v>345</v>
      </c>
      <c r="D44" s="61" t="s">
        <v>142</v>
      </c>
      <c r="E44" s="47" t="s">
        <v>24</v>
      </c>
      <c r="F44" s="43" t="s">
        <v>89</v>
      </c>
      <c r="G44" s="44">
        <v>381</v>
      </c>
    </row>
    <row r="45" spans="1:7" ht="15.75" thickBot="1" x14ac:dyDescent="0.3">
      <c r="A45" s="34">
        <f t="shared" si="0"/>
        <v>346</v>
      </c>
      <c r="B45" s="53" t="s">
        <v>91</v>
      </c>
      <c r="C45" s="46">
        <v>346</v>
      </c>
      <c r="D45" s="61" t="s">
        <v>143</v>
      </c>
      <c r="E45" s="47" t="s">
        <v>24</v>
      </c>
      <c r="F45" s="43" t="s">
        <v>89</v>
      </c>
      <c r="G45" s="44">
        <v>346</v>
      </c>
    </row>
    <row r="46" spans="1:7" ht="15.75" thickBot="1" x14ac:dyDescent="0.3">
      <c r="A46" s="34">
        <f t="shared" si="0"/>
        <v>348</v>
      </c>
      <c r="B46" s="54" t="s">
        <v>91</v>
      </c>
      <c r="C46" s="50">
        <v>348</v>
      </c>
      <c r="D46" s="61" t="s">
        <v>144</v>
      </c>
      <c r="E46" s="51" t="s">
        <v>24</v>
      </c>
      <c r="F46" s="43" t="s">
        <v>89</v>
      </c>
      <c r="G46" s="44">
        <v>313</v>
      </c>
    </row>
    <row r="47" spans="1:7" ht="15.75" thickBot="1" x14ac:dyDescent="0.3">
      <c r="A47" s="34">
        <f t="shared" si="0"/>
        <v>82000050</v>
      </c>
      <c r="B47" s="39" t="s">
        <v>25</v>
      </c>
      <c r="C47" s="40">
        <v>82000050</v>
      </c>
      <c r="D47" s="41" t="s">
        <v>145</v>
      </c>
      <c r="E47" s="42" t="s">
        <v>26</v>
      </c>
      <c r="F47" s="43" t="s">
        <v>90</v>
      </c>
      <c r="G47" s="44">
        <v>317</v>
      </c>
    </row>
    <row r="48" spans="1:7" ht="15.75" thickBot="1" x14ac:dyDescent="0.3">
      <c r="A48" s="34">
        <f t="shared" si="0"/>
        <v>82000069</v>
      </c>
      <c r="B48" s="45" t="s">
        <v>25</v>
      </c>
      <c r="C48" s="46">
        <v>82000069</v>
      </c>
      <c r="D48" s="41" t="s">
        <v>146</v>
      </c>
      <c r="E48" s="47" t="s">
        <v>26</v>
      </c>
      <c r="F48" s="43" t="s">
        <v>90</v>
      </c>
      <c r="G48" s="44">
        <v>311</v>
      </c>
    </row>
    <row r="49" spans="1:7" ht="15.75" thickBot="1" x14ac:dyDescent="0.3">
      <c r="A49" s="34">
        <f t="shared" si="0"/>
        <v>82000077</v>
      </c>
      <c r="B49" s="45" t="s">
        <v>25</v>
      </c>
      <c r="C49" s="46">
        <v>82000077</v>
      </c>
      <c r="D49" s="41" t="s">
        <v>147</v>
      </c>
      <c r="E49" s="47" t="s">
        <v>27</v>
      </c>
      <c r="F49" s="43" t="s">
        <v>90</v>
      </c>
      <c r="G49" s="44">
        <v>311</v>
      </c>
    </row>
    <row r="50" spans="1:7" ht="15.75" thickBot="1" x14ac:dyDescent="0.3">
      <c r="A50" s="34">
        <f t="shared" si="0"/>
        <v>82000085</v>
      </c>
      <c r="B50" s="45" t="s">
        <v>25</v>
      </c>
      <c r="C50" s="46">
        <v>82000085</v>
      </c>
      <c r="D50" s="41" t="s">
        <v>148</v>
      </c>
      <c r="E50" s="47" t="s">
        <v>27</v>
      </c>
      <c r="F50" s="43" t="s">
        <v>90</v>
      </c>
      <c r="G50" s="44">
        <v>283</v>
      </c>
    </row>
    <row r="51" spans="1:7" ht="15.75" thickBot="1" x14ac:dyDescent="0.3">
      <c r="A51" s="34">
        <f t="shared" si="0"/>
        <v>82000158</v>
      </c>
      <c r="B51" s="45" t="s">
        <v>25</v>
      </c>
      <c r="C51" s="46">
        <v>82000158</v>
      </c>
      <c r="D51" s="41" t="s">
        <v>149</v>
      </c>
      <c r="E51" s="47" t="s">
        <v>27</v>
      </c>
      <c r="F51" s="43" t="s">
        <v>90</v>
      </c>
      <c r="G51" s="44">
        <v>383</v>
      </c>
    </row>
    <row r="52" spans="1:7" ht="15.75" thickBot="1" x14ac:dyDescent="0.3">
      <c r="A52" s="34">
        <f t="shared" si="0"/>
        <v>82000166</v>
      </c>
      <c r="B52" s="45" t="s">
        <v>25</v>
      </c>
      <c r="C52" s="46">
        <v>82000166</v>
      </c>
      <c r="D52" s="41" t="s">
        <v>150</v>
      </c>
      <c r="E52" s="47" t="s">
        <v>27</v>
      </c>
      <c r="F52" s="43" t="s">
        <v>90</v>
      </c>
      <c r="G52" s="44">
        <v>311</v>
      </c>
    </row>
    <row r="53" spans="1:7" ht="15.75" thickBot="1" x14ac:dyDescent="0.3">
      <c r="A53" s="34">
        <f t="shared" si="0"/>
        <v>82000174</v>
      </c>
      <c r="B53" s="45" t="s">
        <v>25</v>
      </c>
      <c r="C53" s="46">
        <v>82000174</v>
      </c>
      <c r="D53" s="41" t="s">
        <v>151</v>
      </c>
      <c r="E53" s="47" t="s">
        <v>27</v>
      </c>
      <c r="F53" s="43" t="s">
        <v>90</v>
      </c>
      <c r="G53" s="44">
        <v>283</v>
      </c>
    </row>
    <row r="54" spans="1:7" ht="15.75" thickBot="1" x14ac:dyDescent="0.3">
      <c r="A54" s="34">
        <f t="shared" si="0"/>
        <v>82000182</v>
      </c>
      <c r="B54" s="45" t="s">
        <v>25</v>
      </c>
      <c r="C54" s="46">
        <v>82000182</v>
      </c>
      <c r="D54" s="41" t="s">
        <v>152</v>
      </c>
      <c r="E54" s="47" t="s">
        <v>27</v>
      </c>
      <c r="F54" s="43" t="s">
        <v>90</v>
      </c>
      <c r="G54" s="44">
        <v>271</v>
      </c>
    </row>
    <row r="55" spans="1:7" ht="15.75" thickBot="1" x14ac:dyDescent="0.3">
      <c r="A55" s="34">
        <f t="shared" si="0"/>
        <v>85200050</v>
      </c>
      <c r="B55" s="45" t="s">
        <v>25</v>
      </c>
      <c r="C55" s="46">
        <v>85200050</v>
      </c>
      <c r="D55" s="41" t="s">
        <v>153</v>
      </c>
      <c r="E55" s="47" t="s">
        <v>26</v>
      </c>
      <c r="F55" s="43" t="s">
        <v>90</v>
      </c>
      <c r="G55" s="44">
        <v>222</v>
      </c>
    </row>
    <row r="56" spans="1:7" ht="15.75" thickBot="1" x14ac:dyDescent="0.3">
      <c r="A56" s="34">
        <f t="shared" si="0"/>
        <v>85200069</v>
      </c>
      <c r="B56" s="45" t="s">
        <v>25</v>
      </c>
      <c r="C56" s="46">
        <v>85200069</v>
      </c>
      <c r="D56" s="41" t="s">
        <v>154</v>
      </c>
      <c r="E56" s="47" t="s">
        <v>13</v>
      </c>
      <c r="F56" s="43" t="s">
        <v>90</v>
      </c>
      <c r="G56" s="44">
        <v>122</v>
      </c>
    </row>
    <row r="57" spans="1:7" ht="15.75" thickBot="1" x14ac:dyDescent="0.3">
      <c r="A57" s="34">
        <f t="shared" si="0"/>
        <v>85200077</v>
      </c>
      <c r="B57" s="45" t="s">
        <v>25</v>
      </c>
      <c r="C57" s="46">
        <v>85200077</v>
      </c>
      <c r="D57" s="41" t="s">
        <v>306</v>
      </c>
      <c r="E57" s="47" t="s">
        <v>28</v>
      </c>
      <c r="F57" s="43" t="s">
        <v>90</v>
      </c>
      <c r="G57" s="44">
        <v>46</v>
      </c>
    </row>
    <row r="58" spans="1:7" ht="15.75" thickBot="1" x14ac:dyDescent="0.3">
      <c r="A58" s="34">
        <f t="shared" si="0"/>
        <v>85200093</v>
      </c>
      <c r="B58" s="45" t="s">
        <v>25</v>
      </c>
      <c r="C58" s="46">
        <v>85200093</v>
      </c>
      <c r="D58" s="41" t="s">
        <v>155</v>
      </c>
      <c r="E58" s="47" t="s">
        <v>29</v>
      </c>
      <c r="F58" s="43" t="s">
        <v>90</v>
      </c>
      <c r="G58" s="44">
        <v>560</v>
      </c>
    </row>
    <row r="59" spans="1:7" ht="15.75" thickBot="1" x14ac:dyDescent="0.3">
      <c r="A59" s="34">
        <f t="shared" si="0"/>
        <v>85200107</v>
      </c>
      <c r="B59" s="45" t="s">
        <v>25</v>
      </c>
      <c r="C59" s="46">
        <v>85200107</v>
      </c>
      <c r="D59" s="41" t="s">
        <v>156</v>
      </c>
      <c r="E59" s="47" t="s">
        <v>29</v>
      </c>
      <c r="F59" s="43" t="s">
        <v>90</v>
      </c>
      <c r="G59" s="44">
        <v>844</v>
      </c>
    </row>
    <row r="60" spans="1:7" ht="15.75" thickBot="1" x14ac:dyDescent="0.3">
      <c r="A60" s="34">
        <f t="shared" si="0"/>
        <v>85200115</v>
      </c>
      <c r="B60" s="45" t="s">
        <v>25</v>
      </c>
      <c r="C60" s="46">
        <v>85200115</v>
      </c>
      <c r="D60" s="41" t="s">
        <v>157</v>
      </c>
      <c r="E60" s="47" t="s">
        <v>26</v>
      </c>
      <c r="F60" s="43" t="s">
        <v>90</v>
      </c>
      <c r="G60" s="44">
        <v>385</v>
      </c>
    </row>
    <row r="61" spans="1:7" ht="15.75" thickBot="1" x14ac:dyDescent="0.3">
      <c r="A61" s="34">
        <f t="shared" si="0"/>
        <v>85200123</v>
      </c>
      <c r="B61" s="45" t="s">
        <v>25</v>
      </c>
      <c r="C61" s="46">
        <v>85200123</v>
      </c>
      <c r="D61" s="41" t="s">
        <v>158</v>
      </c>
      <c r="E61" s="47" t="s">
        <v>26</v>
      </c>
      <c r="F61" s="43" t="s">
        <v>90</v>
      </c>
      <c r="G61" s="44">
        <v>186</v>
      </c>
    </row>
    <row r="62" spans="1:7" ht="15.75" thickBot="1" x14ac:dyDescent="0.3">
      <c r="A62" s="34">
        <f t="shared" si="0"/>
        <v>85200140</v>
      </c>
      <c r="B62" s="45" t="s">
        <v>25</v>
      </c>
      <c r="C62" s="46">
        <v>85200140</v>
      </c>
      <c r="D62" s="41" t="s">
        <v>159</v>
      </c>
      <c r="E62" s="47" t="s">
        <v>29</v>
      </c>
      <c r="F62" s="43" t="s">
        <v>90</v>
      </c>
      <c r="G62" s="44">
        <v>333</v>
      </c>
    </row>
    <row r="63" spans="1:7" ht="15.75" thickBot="1" x14ac:dyDescent="0.3">
      <c r="A63" s="34">
        <f t="shared" si="0"/>
        <v>85200131</v>
      </c>
      <c r="B63" s="45" t="s">
        <v>25</v>
      </c>
      <c r="C63" s="46">
        <v>85200131</v>
      </c>
      <c r="D63" s="41" t="s">
        <v>160</v>
      </c>
      <c r="E63" s="47" t="s">
        <v>26</v>
      </c>
      <c r="F63" s="43" t="s">
        <v>90</v>
      </c>
      <c r="G63" s="44">
        <v>66</v>
      </c>
    </row>
    <row r="64" spans="1:7" ht="15.75" thickBot="1" x14ac:dyDescent="0.3">
      <c r="A64" s="34">
        <f t="shared" si="0"/>
        <v>85200158</v>
      </c>
      <c r="B64" s="49" t="s">
        <v>25</v>
      </c>
      <c r="C64" s="50">
        <v>85200158</v>
      </c>
      <c r="D64" s="41" t="s">
        <v>161</v>
      </c>
      <c r="E64" s="51" t="s">
        <v>29</v>
      </c>
      <c r="F64" s="43" t="s">
        <v>90</v>
      </c>
      <c r="G64" s="44">
        <v>533</v>
      </c>
    </row>
    <row r="65" spans="1:7" ht="15.75" thickBot="1" x14ac:dyDescent="0.3">
      <c r="A65" s="34">
        <f t="shared" si="0"/>
        <v>85200166</v>
      </c>
      <c r="B65" s="62" t="s">
        <v>25</v>
      </c>
      <c r="C65" s="63">
        <v>85200166</v>
      </c>
      <c r="D65" s="64" t="s">
        <v>162</v>
      </c>
      <c r="E65" s="57" t="s">
        <v>26</v>
      </c>
      <c r="F65" s="43" t="s">
        <v>90</v>
      </c>
      <c r="G65" s="44">
        <v>258</v>
      </c>
    </row>
    <row r="66" spans="1:7" ht="15.75" thickBot="1" x14ac:dyDescent="0.3">
      <c r="A66" s="34">
        <f t="shared" si="0"/>
        <v>85100021</v>
      </c>
      <c r="B66" s="62" t="s">
        <v>93</v>
      </c>
      <c r="C66" s="46">
        <v>85100021</v>
      </c>
      <c r="D66" s="64" t="s">
        <v>163</v>
      </c>
      <c r="E66" s="57" t="s">
        <v>13</v>
      </c>
      <c r="F66" s="43" t="s">
        <v>92</v>
      </c>
      <c r="G66" s="44">
        <v>955</v>
      </c>
    </row>
    <row r="67" spans="1:7" ht="15.75" thickBot="1" x14ac:dyDescent="0.3">
      <c r="A67" s="34">
        <f t="shared" ref="A67:A130" si="1">C67</f>
        <v>85100030</v>
      </c>
      <c r="B67" s="62" t="s">
        <v>93</v>
      </c>
      <c r="C67" s="46">
        <v>85100030</v>
      </c>
      <c r="D67" s="64" t="s">
        <v>164</v>
      </c>
      <c r="E67" s="57" t="s">
        <v>13</v>
      </c>
      <c r="F67" s="43" t="s">
        <v>92</v>
      </c>
      <c r="G67" s="44">
        <v>390</v>
      </c>
    </row>
    <row r="68" spans="1:7" ht="15.75" thickBot="1" x14ac:dyDescent="0.3">
      <c r="A68" s="34">
        <f t="shared" si="1"/>
        <v>85100031</v>
      </c>
      <c r="B68" s="62" t="s">
        <v>93</v>
      </c>
      <c r="C68" s="46">
        <v>85100031</v>
      </c>
      <c r="D68" s="61" t="s">
        <v>165</v>
      </c>
      <c r="E68" s="57" t="s">
        <v>13</v>
      </c>
      <c r="F68" s="43" t="s">
        <v>92</v>
      </c>
      <c r="G68" s="44">
        <v>2776</v>
      </c>
    </row>
    <row r="69" spans="1:7" ht="15.75" thickBot="1" x14ac:dyDescent="0.3">
      <c r="A69" s="34">
        <f t="shared" si="1"/>
        <v>85100064</v>
      </c>
      <c r="B69" s="53" t="s">
        <v>93</v>
      </c>
      <c r="C69" s="46">
        <v>85100064</v>
      </c>
      <c r="D69" s="61" t="s">
        <v>166</v>
      </c>
      <c r="E69" s="47" t="s">
        <v>30</v>
      </c>
      <c r="F69" s="43" t="s">
        <v>90</v>
      </c>
      <c r="G69" s="44">
        <v>172</v>
      </c>
    </row>
    <row r="70" spans="1:7" ht="15.75" thickBot="1" x14ac:dyDescent="0.3">
      <c r="A70" s="34">
        <f t="shared" si="1"/>
        <v>85100072</v>
      </c>
      <c r="B70" s="53" t="s">
        <v>93</v>
      </c>
      <c r="C70" s="46">
        <v>85100072</v>
      </c>
      <c r="D70" s="61" t="s">
        <v>167</v>
      </c>
      <c r="E70" s="47" t="s">
        <v>31</v>
      </c>
      <c r="F70" s="43" t="s">
        <v>92</v>
      </c>
      <c r="G70" s="44">
        <v>66</v>
      </c>
    </row>
    <row r="71" spans="1:7" ht="15.75" thickBot="1" x14ac:dyDescent="0.3">
      <c r="A71" s="34">
        <f t="shared" si="1"/>
        <v>85100099</v>
      </c>
      <c r="B71" s="53" t="s">
        <v>93</v>
      </c>
      <c r="C71" s="46">
        <v>85100099</v>
      </c>
      <c r="D71" s="41" t="s">
        <v>168</v>
      </c>
      <c r="E71" s="47" t="s">
        <v>32</v>
      </c>
      <c r="F71" s="43" t="s">
        <v>169</v>
      </c>
      <c r="G71" s="44">
        <v>58</v>
      </c>
    </row>
    <row r="72" spans="1:7" ht="15.75" thickBot="1" x14ac:dyDescent="0.3">
      <c r="A72" s="34">
        <f t="shared" si="1"/>
        <v>85100102</v>
      </c>
      <c r="B72" s="53" t="s">
        <v>93</v>
      </c>
      <c r="C72" s="46">
        <v>85100102</v>
      </c>
      <c r="D72" s="61" t="s">
        <v>170</v>
      </c>
      <c r="E72" s="47" t="s">
        <v>32</v>
      </c>
      <c r="F72" s="43" t="s">
        <v>169</v>
      </c>
      <c r="G72" s="44">
        <v>76</v>
      </c>
    </row>
    <row r="73" spans="1:7" ht="15.75" thickBot="1" x14ac:dyDescent="0.3">
      <c r="A73" s="34">
        <f t="shared" si="1"/>
        <v>85100110</v>
      </c>
      <c r="B73" s="53" t="s">
        <v>93</v>
      </c>
      <c r="C73" s="46">
        <v>85100110</v>
      </c>
      <c r="D73" s="41" t="s">
        <v>171</v>
      </c>
      <c r="E73" s="47" t="s">
        <v>32</v>
      </c>
      <c r="F73" s="43" t="s">
        <v>169</v>
      </c>
      <c r="G73" s="44">
        <v>82</v>
      </c>
    </row>
    <row r="74" spans="1:7" ht="15.75" thickBot="1" x14ac:dyDescent="0.3">
      <c r="A74" s="34">
        <f t="shared" si="1"/>
        <v>85100129</v>
      </c>
      <c r="B74" s="53" t="s">
        <v>93</v>
      </c>
      <c r="C74" s="46">
        <v>85100129</v>
      </c>
      <c r="D74" s="41" t="s">
        <v>172</v>
      </c>
      <c r="E74" s="47" t="s">
        <v>32</v>
      </c>
      <c r="F74" s="43" t="s">
        <v>169</v>
      </c>
      <c r="G74" s="44">
        <v>98</v>
      </c>
    </row>
    <row r="75" spans="1:7" ht="15.75" thickBot="1" x14ac:dyDescent="0.3">
      <c r="A75" s="34">
        <f t="shared" si="1"/>
        <v>85100137</v>
      </c>
      <c r="B75" s="53" t="s">
        <v>93</v>
      </c>
      <c r="C75" s="46">
        <v>85100137</v>
      </c>
      <c r="D75" s="41" t="s">
        <v>173</v>
      </c>
      <c r="E75" s="47" t="s">
        <v>13</v>
      </c>
      <c r="F75" s="43" t="s">
        <v>169</v>
      </c>
      <c r="G75" s="44">
        <v>61</v>
      </c>
    </row>
    <row r="76" spans="1:7" ht="15.75" thickBot="1" x14ac:dyDescent="0.3">
      <c r="A76" s="34">
        <f t="shared" si="1"/>
        <v>85100145</v>
      </c>
      <c r="B76" s="53" t="s">
        <v>93</v>
      </c>
      <c r="C76" s="46">
        <v>85100145</v>
      </c>
      <c r="D76" s="41" t="s">
        <v>174</v>
      </c>
      <c r="E76" s="47" t="s">
        <v>13</v>
      </c>
      <c r="F76" s="43" t="s">
        <v>169</v>
      </c>
      <c r="G76" s="44">
        <v>88</v>
      </c>
    </row>
    <row r="77" spans="1:7" ht="15.75" thickBot="1" x14ac:dyDescent="0.3">
      <c r="A77" s="34">
        <f t="shared" si="1"/>
        <v>85100153</v>
      </c>
      <c r="B77" s="53" t="s">
        <v>93</v>
      </c>
      <c r="C77" s="46">
        <v>85100153</v>
      </c>
      <c r="D77" s="41" t="s">
        <v>175</v>
      </c>
      <c r="E77" s="47" t="s">
        <v>13</v>
      </c>
      <c r="F77" s="43" t="s">
        <v>169</v>
      </c>
      <c r="G77" s="44">
        <v>122</v>
      </c>
    </row>
    <row r="78" spans="1:7" ht="15.75" thickBot="1" x14ac:dyDescent="0.3">
      <c r="A78" s="34">
        <f t="shared" si="1"/>
        <v>85100161</v>
      </c>
      <c r="B78" s="53" t="s">
        <v>93</v>
      </c>
      <c r="C78" s="46">
        <v>85100161</v>
      </c>
      <c r="D78" s="41" t="s">
        <v>176</v>
      </c>
      <c r="E78" s="47" t="s">
        <v>13</v>
      </c>
      <c r="F78" s="43" t="s">
        <v>169</v>
      </c>
      <c r="G78" s="44">
        <v>122</v>
      </c>
    </row>
    <row r="79" spans="1:7" ht="15.75" thickBot="1" x14ac:dyDescent="0.3">
      <c r="A79" s="34">
        <f t="shared" si="1"/>
        <v>85100196</v>
      </c>
      <c r="B79" s="53" t="s">
        <v>93</v>
      </c>
      <c r="C79" s="46">
        <v>85100196</v>
      </c>
      <c r="D79" s="41" t="s">
        <v>177</v>
      </c>
      <c r="E79" s="47" t="s">
        <v>32</v>
      </c>
      <c r="F79" s="43" t="s">
        <v>169</v>
      </c>
      <c r="G79" s="44">
        <v>61</v>
      </c>
    </row>
    <row r="80" spans="1:7" ht="15.75" thickBot="1" x14ac:dyDescent="0.3">
      <c r="A80" s="34">
        <f t="shared" si="1"/>
        <v>85100200</v>
      </c>
      <c r="B80" s="53" t="s">
        <v>93</v>
      </c>
      <c r="C80" s="46">
        <v>85100200</v>
      </c>
      <c r="D80" s="41" t="s">
        <v>178</v>
      </c>
      <c r="E80" s="47" t="s">
        <v>32</v>
      </c>
      <c r="F80" s="43" t="s">
        <v>169</v>
      </c>
      <c r="G80" s="44">
        <v>88</v>
      </c>
    </row>
    <row r="81" spans="1:7" ht="15.75" thickBot="1" x14ac:dyDescent="0.3">
      <c r="A81" s="34">
        <f t="shared" si="1"/>
        <v>85100218</v>
      </c>
      <c r="B81" s="53" t="s">
        <v>93</v>
      </c>
      <c r="C81" s="46">
        <v>85100218</v>
      </c>
      <c r="D81" s="41" t="s">
        <v>179</v>
      </c>
      <c r="E81" s="47" t="s">
        <v>32</v>
      </c>
      <c r="F81" s="43" t="s">
        <v>169</v>
      </c>
      <c r="G81" s="44">
        <v>122</v>
      </c>
    </row>
    <row r="82" spans="1:7" ht="15.75" thickBot="1" x14ac:dyDescent="0.3">
      <c r="A82" s="34">
        <f t="shared" si="1"/>
        <v>85100226</v>
      </c>
      <c r="B82" s="53" t="s">
        <v>93</v>
      </c>
      <c r="C82" s="46">
        <v>85100226</v>
      </c>
      <c r="D82" s="41" t="s">
        <v>180</v>
      </c>
      <c r="E82" s="47" t="s">
        <v>32</v>
      </c>
      <c r="F82" s="43" t="s">
        <v>169</v>
      </c>
      <c r="G82" s="44">
        <v>122</v>
      </c>
    </row>
    <row r="83" spans="1:7" ht="15.75" thickBot="1" x14ac:dyDescent="0.3">
      <c r="A83" s="34">
        <f t="shared" si="1"/>
        <v>84000031</v>
      </c>
      <c r="B83" s="53" t="s">
        <v>33</v>
      </c>
      <c r="C83" s="46">
        <v>84000031</v>
      </c>
      <c r="D83" s="41" t="s">
        <v>181</v>
      </c>
      <c r="E83" s="47" t="s">
        <v>11</v>
      </c>
      <c r="F83" s="43" t="s">
        <v>89</v>
      </c>
      <c r="G83" s="44">
        <v>42</v>
      </c>
    </row>
    <row r="84" spans="1:7" ht="15.75" thickBot="1" x14ac:dyDescent="0.3">
      <c r="A84" s="34">
        <f t="shared" si="1"/>
        <v>84000058</v>
      </c>
      <c r="B84" s="53" t="s">
        <v>33</v>
      </c>
      <c r="C84" s="46">
        <v>84000058</v>
      </c>
      <c r="D84" s="41" t="s">
        <v>182</v>
      </c>
      <c r="E84" s="47" t="s">
        <v>11</v>
      </c>
      <c r="F84" s="43" t="s">
        <v>90</v>
      </c>
      <c r="G84" s="44">
        <v>49</v>
      </c>
    </row>
    <row r="85" spans="1:7" ht="15.75" thickBot="1" x14ac:dyDescent="0.3">
      <c r="A85" s="34">
        <f t="shared" si="1"/>
        <v>84000074</v>
      </c>
      <c r="B85" s="53" t="s">
        <v>33</v>
      </c>
      <c r="C85" s="46">
        <v>84000074</v>
      </c>
      <c r="D85" s="41" t="s">
        <v>183</v>
      </c>
      <c r="E85" s="47" t="s">
        <v>11</v>
      </c>
      <c r="F85" s="43" t="s">
        <v>90</v>
      </c>
      <c r="G85" s="44">
        <v>49</v>
      </c>
    </row>
    <row r="86" spans="1:7" ht="15.75" thickBot="1" x14ac:dyDescent="0.3">
      <c r="A86" s="34">
        <f t="shared" si="1"/>
        <v>84000112</v>
      </c>
      <c r="B86" s="65" t="s">
        <v>33</v>
      </c>
      <c r="C86" s="59">
        <v>84000112</v>
      </c>
      <c r="D86" s="66" t="s">
        <v>184</v>
      </c>
      <c r="E86" s="60" t="s">
        <v>34</v>
      </c>
      <c r="F86" s="67" t="s">
        <v>89</v>
      </c>
      <c r="G86" s="68">
        <v>76</v>
      </c>
    </row>
    <row r="87" spans="1:7" ht="15.75" thickBot="1" x14ac:dyDescent="0.3">
      <c r="A87" s="34">
        <f t="shared" si="1"/>
        <v>81000014</v>
      </c>
      <c r="B87" s="39" t="s">
        <v>33</v>
      </c>
      <c r="C87" s="40">
        <v>81000014</v>
      </c>
      <c r="D87" s="41" t="s">
        <v>185</v>
      </c>
      <c r="E87" s="42" t="s">
        <v>11</v>
      </c>
      <c r="F87" s="43" t="s">
        <v>89</v>
      </c>
      <c r="G87" s="44">
        <v>70</v>
      </c>
    </row>
    <row r="88" spans="1:7" ht="15.75" thickBot="1" x14ac:dyDescent="0.3">
      <c r="A88" s="34">
        <f t="shared" si="1"/>
        <v>87000032</v>
      </c>
      <c r="B88" s="45" t="s">
        <v>33</v>
      </c>
      <c r="C88" s="46">
        <v>87000032</v>
      </c>
      <c r="D88" s="41" t="s">
        <v>186</v>
      </c>
      <c r="E88" s="47" t="s">
        <v>11</v>
      </c>
      <c r="F88" s="43" t="s">
        <v>89</v>
      </c>
      <c r="G88" s="44">
        <v>70</v>
      </c>
    </row>
    <row r="89" spans="1:7" ht="15.75" thickBot="1" x14ac:dyDescent="0.3">
      <c r="A89" s="34">
        <f t="shared" si="1"/>
        <v>83000020</v>
      </c>
      <c r="B89" s="45" t="s">
        <v>33</v>
      </c>
      <c r="C89" s="46">
        <v>83000020</v>
      </c>
      <c r="D89" s="41" t="s">
        <v>187</v>
      </c>
      <c r="E89" s="47" t="s">
        <v>35</v>
      </c>
      <c r="F89" s="43" t="s">
        <v>90</v>
      </c>
      <c r="G89" s="44">
        <v>168</v>
      </c>
    </row>
    <row r="90" spans="1:7" ht="15.75" thickBot="1" x14ac:dyDescent="0.3">
      <c r="A90" s="34">
        <f t="shared" si="1"/>
        <v>87000040</v>
      </c>
      <c r="B90" s="45" t="s">
        <v>33</v>
      </c>
      <c r="C90" s="46">
        <v>87000040</v>
      </c>
      <c r="D90" s="41" t="s">
        <v>188</v>
      </c>
      <c r="E90" s="47" t="s">
        <v>36</v>
      </c>
      <c r="F90" s="43" t="s">
        <v>90</v>
      </c>
      <c r="G90" s="44">
        <v>170</v>
      </c>
    </row>
    <row r="91" spans="1:7" ht="15.75" thickBot="1" x14ac:dyDescent="0.3">
      <c r="A91" s="34">
        <f t="shared" si="1"/>
        <v>83000046</v>
      </c>
      <c r="B91" s="45" t="s">
        <v>33</v>
      </c>
      <c r="C91" s="46">
        <v>83000046</v>
      </c>
      <c r="D91" s="41" t="s">
        <v>189</v>
      </c>
      <c r="E91" s="47" t="s">
        <v>37</v>
      </c>
      <c r="F91" s="43" t="s">
        <v>90</v>
      </c>
      <c r="G91" s="44">
        <v>168</v>
      </c>
    </row>
    <row r="92" spans="1:7" ht="15.75" thickBot="1" x14ac:dyDescent="0.3">
      <c r="A92" s="34">
        <f t="shared" si="1"/>
        <v>87000059</v>
      </c>
      <c r="B92" s="45" t="s">
        <v>33</v>
      </c>
      <c r="C92" s="46">
        <v>87000059</v>
      </c>
      <c r="D92" s="41" t="s">
        <v>190</v>
      </c>
      <c r="E92" s="47" t="s">
        <v>36</v>
      </c>
      <c r="F92" s="43" t="s">
        <v>90</v>
      </c>
      <c r="G92" s="44">
        <v>168</v>
      </c>
    </row>
    <row r="93" spans="1:7" ht="15.75" thickBot="1" x14ac:dyDescent="0.3">
      <c r="A93" s="34">
        <f t="shared" si="1"/>
        <v>83000062</v>
      </c>
      <c r="B93" s="45" t="s">
        <v>33</v>
      </c>
      <c r="C93" s="46">
        <v>83000062</v>
      </c>
      <c r="D93" s="41" t="s">
        <v>191</v>
      </c>
      <c r="E93" s="47" t="s">
        <v>35</v>
      </c>
      <c r="F93" s="43" t="s">
        <v>90</v>
      </c>
      <c r="G93" s="44">
        <v>168</v>
      </c>
    </row>
    <row r="94" spans="1:7" ht="15.75" thickBot="1" x14ac:dyDescent="0.3">
      <c r="A94" s="34">
        <f t="shared" si="1"/>
        <v>87000067</v>
      </c>
      <c r="B94" s="45" t="s">
        <v>33</v>
      </c>
      <c r="C94" s="46">
        <v>87000067</v>
      </c>
      <c r="D94" s="41" t="s">
        <v>192</v>
      </c>
      <c r="E94" s="47" t="s">
        <v>36</v>
      </c>
      <c r="F94" s="43" t="s">
        <v>90</v>
      </c>
      <c r="G94" s="44">
        <v>168</v>
      </c>
    </row>
    <row r="95" spans="1:7" ht="15.75" thickBot="1" x14ac:dyDescent="0.3">
      <c r="A95" s="34">
        <f t="shared" si="1"/>
        <v>83000089</v>
      </c>
      <c r="B95" s="45" t="s">
        <v>33</v>
      </c>
      <c r="C95" s="46">
        <v>83000089</v>
      </c>
      <c r="D95" s="41" t="s">
        <v>193</v>
      </c>
      <c r="E95" s="47" t="s">
        <v>11</v>
      </c>
      <c r="F95" s="43" t="s">
        <v>90</v>
      </c>
      <c r="G95" s="44">
        <v>73</v>
      </c>
    </row>
    <row r="96" spans="1:7" ht="15.75" thickBot="1" x14ac:dyDescent="0.3">
      <c r="A96" s="34">
        <f t="shared" si="1"/>
        <v>83000097</v>
      </c>
      <c r="B96" s="45" t="s">
        <v>33</v>
      </c>
      <c r="C96" s="46">
        <v>83000097</v>
      </c>
      <c r="D96" s="41" t="s">
        <v>194</v>
      </c>
      <c r="E96" s="47" t="s">
        <v>38</v>
      </c>
      <c r="F96" s="43" t="s">
        <v>92</v>
      </c>
      <c r="G96" s="44">
        <v>701</v>
      </c>
    </row>
    <row r="97" spans="1:7" ht="15.75" thickBot="1" x14ac:dyDescent="0.3">
      <c r="A97" s="34">
        <f t="shared" si="1"/>
        <v>83000100</v>
      </c>
      <c r="B97" s="45" t="s">
        <v>33</v>
      </c>
      <c r="C97" s="46">
        <v>83000100</v>
      </c>
      <c r="D97" s="41" t="s">
        <v>195</v>
      </c>
      <c r="E97" s="47" t="s">
        <v>38</v>
      </c>
      <c r="F97" s="43" t="s">
        <v>92</v>
      </c>
      <c r="G97" s="44">
        <v>761</v>
      </c>
    </row>
    <row r="98" spans="1:7" ht="15.75" thickBot="1" x14ac:dyDescent="0.3">
      <c r="A98" s="34">
        <f t="shared" si="1"/>
        <v>83000127</v>
      </c>
      <c r="B98" s="45" t="s">
        <v>33</v>
      </c>
      <c r="C98" s="46">
        <v>83000127</v>
      </c>
      <c r="D98" s="41" t="s">
        <v>196</v>
      </c>
      <c r="E98" s="47" t="s">
        <v>28</v>
      </c>
      <c r="F98" s="43" t="s">
        <v>90</v>
      </c>
      <c r="G98" s="44">
        <v>105</v>
      </c>
    </row>
    <row r="99" spans="1:7" ht="15.75" thickBot="1" x14ac:dyDescent="0.3">
      <c r="A99" s="34">
        <f t="shared" si="1"/>
        <v>83000151</v>
      </c>
      <c r="B99" s="45" t="s">
        <v>33</v>
      </c>
      <c r="C99" s="46">
        <v>83000151</v>
      </c>
      <c r="D99" s="41" t="s">
        <v>197</v>
      </c>
      <c r="E99" s="47" t="s">
        <v>28</v>
      </c>
      <c r="F99" s="43" t="s">
        <v>90</v>
      </c>
      <c r="G99" s="44">
        <v>212</v>
      </c>
    </row>
    <row r="100" spans="1:7" ht="15.75" thickBot="1" x14ac:dyDescent="0.3">
      <c r="A100" s="34">
        <f t="shared" si="1"/>
        <v>82000212</v>
      </c>
      <c r="B100" s="45" t="s">
        <v>39</v>
      </c>
      <c r="C100" s="46">
        <v>82000212</v>
      </c>
      <c r="D100" s="61" t="s">
        <v>198</v>
      </c>
      <c r="E100" s="47" t="s">
        <v>40</v>
      </c>
      <c r="F100" s="43" t="s">
        <v>90</v>
      </c>
      <c r="G100" s="44">
        <v>181</v>
      </c>
    </row>
    <row r="101" spans="1:7" ht="15.75" thickBot="1" x14ac:dyDescent="0.3">
      <c r="A101" s="34">
        <f t="shared" si="1"/>
        <v>82000417</v>
      </c>
      <c r="B101" s="45" t="s">
        <v>39</v>
      </c>
      <c r="C101" s="46">
        <v>82000417</v>
      </c>
      <c r="D101" s="61" t="s">
        <v>199</v>
      </c>
      <c r="E101" s="47" t="s">
        <v>41</v>
      </c>
      <c r="F101" s="43" t="s">
        <v>200</v>
      </c>
      <c r="G101" s="44">
        <v>198</v>
      </c>
    </row>
    <row r="102" spans="1:7" ht="15.75" thickBot="1" x14ac:dyDescent="0.3">
      <c r="A102" s="34">
        <f t="shared" si="1"/>
        <v>82000557</v>
      </c>
      <c r="B102" s="45" t="s">
        <v>39</v>
      </c>
      <c r="C102" s="46">
        <v>82000557</v>
      </c>
      <c r="D102" s="41" t="s">
        <v>201</v>
      </c>
      <c r="E102" s="47" t="s">
        <v>42</v>
      </c>
      <c r="F102" s="43" t="s">
        <v>202</v>
      </c>
      <c r="G102" s="44">
        <v>180</v>
      </c>
    </row>
    <row r="103" spans="1:7" ht="15.75" thickBot="1" x14ac:dyDescent="0.3">
      <c r="A103" s="34">
        <f t="shared" si="1"/>
        <v>82000646</v>
      </c>
      <c r="B103" s="49" t="s">
        <v>39</v>
      </c>
      <c r="C103" s="50">
        <v>82000646</v>
      </c>
      <c r="D103" s="69" t="s">
        <v>203</v>
      </c>
      <c r="E103" s="51" t="s">
        <v>43</v>
      </c>
      <c r="F103" s="70" t="s">
        <v>200</v>
      </c>
      <c r="G103" s="71">
        <v>855</v>
      </c>
    </row>
    <row r="104" spans="1:7" ht="15.75" thickBot="1" x14ac:dyDescent="0.3">
      <c r="A104" s="34">
        <f t="shared" si="1"/>
        <v>82000662</v>
      </c>
      <c r="B104" s="62" t="s">
        <v>39</v>
      </c>
      <c r="C104" s="72">
        <v>82000662</v>
      </c>
      <c r="D104" s="41" t="s">
        <v>204</v>
      </c>
      <c r="E104" s="57" t="s">
        <v>43</v>
      </c>
      <c r="F104" s="43" t="s">
        <v>200</v>
      </c>
      <c r="G104" s="44">
        <v>810</v>
      </c>
    </row>
    <row r="105" spans="1:7" ht="15.75" thickBot="1" x14ac:dyDescent="0.3">
      <c r="A105" s="34">
        <f t="shared" si="1"/>
        <v>82000689</v>
      </c>
      <c r="B105" s="53" t="s">
        <v>39</v>
      </c>
      <c r="C105" s="46">
        <v>82000689</v>
      </c>
      <c r="D105" s="41" t="s">
        <v>205</v>
      </c>
      <c r="E105" s="47" t="s">
        <v>43</v>
      </c>
      <c r="F105" s="43" t="s">
        <v>200</v>
      </c>
      <c r="G105" s="44">
        <v>317</v>
      </c>
    </row>
    <row r="106" spans="1:7" ht="15.75" thickBot="1" x14ac:dyDescent="0.3">
      <c r="A106" s="34">
        <f t="shared" si="1"/>
        <v>82000921</v>
      </c>
      <c r="B106" s="53" t="s">
        <v>39</v>
      </c>
      <c r="C106" s="46">
        <v>82000921</v>
      </c>
      <c r="D106" s="41" t="s">
        <v>206</v>
      </c>
      <c r="E106" s="47" t="s">
        <v>34</v>
      </c>
      <c r="F106" s="43" t="s">
        <v>200</v>
      </c>
      <c r="G106" s="44">
        <v>144</v>
      </c>
    </row>
    <row r="107" spans="1:7" ht="15.75" thickBot="1" x14ac:dyDescent="0.3">
      <c r="A107" s="34">
        <f t="shared" si="1"/>
        <v>82000948</v>
      </c>
      <c r="B107" s="53" t="s">
        <v>39</v>
      </c>
      <c r="C107" s="46">
        <v>82000948</v>
      </c>
      <c r="D107" s="61" t="s">
        <v>207</v>
      </c>
      <c r="E107" s="47" t="s">
        <v>34</v>
      </c>
      <c r="F107" s="43" t="s">
        <v>200</v>
      </c>
      <c r="G107" s="44">
        <v>144</v>
      </c>
    </row>
    <row r="108" spans="1:7" ht="15.75" thickBot="1" x14ac:dyDescent="0.3">
      <c r="A108" s="34">
        <f t="shared" si="1"/>
        <v>82000980</v>
      </c>
      <c r="B108" s="53" t="s">
        <v>39</v>
      </c>
      <c r="C108" s="46">
        <v>82000980</v>
      </c>
      <c r="D108" s="41" t="s">
        <v>208</v>
      </c>
      <c r="E108" s="47" t="s">
        <v>44</v>
      </c>
      <c r="F108" s="43" t="s">
        <v>90</v>
      </c>
      <c r="G108" s="44">
        <v>2093</v>
      </c>
    </row>
    <row r="109" spans="1:7" ht="15.75" thickBot="1" x14ac:dyDescent="0.3">
      <c r="A109" s="34">
        <f t="shared" si="1"/>
        <v>85300047</v>
      </c>
      <c r="B109" s="53" t="s">
        <v>39</v>
      </c>
      <c r="C109" s="46">
        <v>85300047</v>
      </c>
      <c r="D109" s="41" t="s">
        <v>46</v>
      </c>
      <c r="E109" s="47" t="s">
        <v>13</v>
      </c>
      <c r="F109" s="43" t="s">
        <v>89</v>
      </c>
      <c r="G109" s="44">
        <v>144</v>
      </c>
    </row>
    <row r="110" spans="1:7" ht="15.75" thickBot="1" x14ac:dyDescent="0.3">
      <c r="A110" s="34">
        <f t="shared" si="1"/>
        <v>85300039</v>
      </c>
      <c r="B110" s="53" t="s">
        <v>39</v>
      </c>
      <c r="C110" s="46">
        <v>85300039</v>
      </c>
      <c r="D110" s="41" t="s">
        <v>209</v>
      </c>
      <c r="E110" s="47" t="s">
        <v>45</v>
      </c>
      <c r="F110" s="43" t="s">
        <v>202</v>
      </c>
      <c r="G110" s="44">
        <v>44</v>
      </c>
    </row>
    <row r="111" spans="1:7" ht="15.75" thickBot="1" x14ac:dyDescent="0.3">
      <c r="A111" s="34">
        <f t="shared" si="1"/>
        <v>82001138</v>
      </c>
      <c r="B111" s="53" t="s">
        <v>39</v>
      </c>
      <c r="C111" s="46">
        <v>82001138</v>
      </c>
      <c r="D111" s="41" t="s">
        <v>210</v>
      </c>
      <c r="E111" s="47" t="s">
        <v>13</v>
      </c>
      <c r="F111" s="43" t="s">
        <v>90</v>
      </c>
      <c r="G111" s="44">
        <v>251</v>
      </c>
    </row>
    <row r="112" spans="1:7" ht="15.75" thickBot="1" x14ac:dyDescent="0.3">
      <c r="A112" s="34">
        <f t="shared" si="1"/>
        <v>82000190</v>
      </c>
      <c r="B112" s="53" t="s">
        <v>94</v>
      </c>
      <c r="C112" s="46">
        <v>82000190</v>
      </c>
      <c r="D112" s="61" t="s">
        <v>211</v>
      </c>
      <c r="E112" s="47" t="s">
        <v>47</v>
      </c>
      <c r="F112" s="43" t="s">
        <v>92</v>
      </c>
      <c r="G112" s="44">
        <v>198</v>
      </c>
    </row>
    <row r="113" spans="1:7" ht="15.75" thickBot="1" x14ac:dyDescent="0.3">
      <c r="A113" s="34">
        <f t="shared" si="1"/>
        <v>82000239</v>
      </c>
      <c r="B113" s="53" t="s">
        <v>94</v>
      </c>
      <c r="C113" s="46">
        <v>82000239</v>
      </c>
      <c r="D113" s="41" t="s">
        <v>212</v>
      </c>
      <c r="E113" s="47" t="s">
        <v>48</v>
      </c>
      <c r="F113" s="43" t="s">
        <v>89</v>
      </c>
      <c r="G113" s="44">
        <v>161</v>
      </c>
    </row>
    <row r="114" spans="1:7" ht="15.75" thickBot="1" x14ac:dyDescent="0.3">
      <c r="A114" s="34">
        <f t="shared" si="1"/>
        <v>82000247</v>
      </c>
      <c r="B114" s="53" t="s">
        <v>94</v>
      </c>
      <c r="C114" s="46">
        <v>82000247</v>
      </c>
      <c r="D114" s="41" t="s">
        <v>213</v>
      </c>
      <c r="E114" s="47" t="s">
        <v>48</v>
      </c>
      <c r="F114" s="43" t="s">
        <v>89</v>
      </c>
      <c r="G114" s="44">
        <v>161</v>
      </c>
    </row>
    <row r="115" spans="1:7" ht="15.75" thickBot="1" x14ac:dyDescent="0.3">
      <c r="A115" s="34">
        <f t="shared" si="1"/>
        <v>82000255</v>
      </c>
      <c r="B115" s="65" t="s">
        <v>94</v>
      </c>
      <c r="C115" s="73">
        <v>82000255</v>
      </c>
      <c r="D115" s="61" t="s">
        <v>214</v>
      </c>
      <c r="E115" s="60" t="s">
        <v>48</v>
      </c>
      <c r="F115" s="43" t="s">
        <v>89</v>
      </c>
      <c r="G115" s="44">
        <v>161</v>
      </c>
    </row>
    <row r="116" spans="1:7" ht="15.75" thickBot="1" x14ac:dyDescent="0.3">
      <c r="A116" s="34">
        <f t="shared" si="1"/>
        <v>82000263</v>
      </c>
      <c r="B116" s="39" t="s">
        <v>94</v>
      </c>
      <c r="C116" s="40">
        <v>82000263</v>
      </c>
      <c r="D116" s="41" t="s">
        <v>215</v>
      </c>
      <c r="E116" s="42" t="s">
        <v>48</v>
      </c>
      <c r="F116" s="43" t="s">
        <v>89</v>
      </c>
      <c r="G116" s="44">
        <v>161</v>
      </c>
    </row>
    <row r="117" spans="1:7" ht="15.75" thickBot="1" x14ac:dyDescent="0.3">
      <c r="A117" s="34">
        <f t="shared" si="1"/>
        <v>82000271</v>
      </c>
      <c r="B117" s="45" t="s">
        <v>94</v>
      </c>
      <c r="C117" s="46">
        <v>82000271</v>
      </c>
      <c r="D117" s="41" t="s">
        <v>216</v>
      </c>
      <c r="E117" s="47" t="s">
        <v>48</v>
      </c>
      <c r="F117" s="43" t="s">
        <v>89</v>
      </c>
      <c r="G117" s="44">
        <v>161</v>
      </c>
    </row>
    <row r="118" spans="1:7" ht="15.75" thickBot="1" x14ac:dyDescent="0.3">
      <c r="A118" s="34">
        <f t="shared" si="1"/>
        <v>82000280</v>
      </c>
      <c r="B118" s="45" t="s">
        <v>94</v>
      </c>
      <c r="C118" s="46">
        <v>82000280</v>
      </c>
      <c r="D118" s="41" t="s">
        <v>217</v>
      </c>
      <c r="E118" s="47" t="s">
        <v>48</v>
      </c>
      <c r="F118" s="43" t="s">
        <v>89</v>
      </c>
      <c r="G118" s="44">
        <v>161</v>
      </c>
    </row>
    <row r="119" spans="1:7" ht="15.75" thickBot="1" x14ac:dyDescent="0.3">
      <c r="A119" s="34">
        <f t="shared" si="1"/>
        <v>82000298</v>
      </c>
      <c r="B119" s="45" t="s">
        <v>94</v>
      </c>
      <c r="C119" s="46">
        <v>82000298</v>
      </c>
      <c r="D119" s="41" t="s">
        <v>218</v>
      </c>
      <c r="E119" s="47" t="s">
        <v>49</v>
      </c>
      <c r="F119" s="43" t="s">
        <v>202</v>
      </c>
      <c r="G119" s="44">
        <v>144</v>
      </c>
    </row>
    <row r="120" spans="1:7" ht="15.75" thickBot="1" x14ac:dyDescent="0.3">
      <c r="A120" s="34">
        <f t="shared" si="1"/>
        <v>82000301</v>
      </c>
      <c r="B120" s="45" t="s">
        <v>94</v>
      </c>
      <c r="C120" s="46">
        <v>82000301</v>
      </c>
      <c r="D120" s="41" t="s">
        <v>219</v>
      </c>
      <c r="E120" s="47" t="s">
        <v>49</v>
      </c>
      <c r="F120" s="43" t="s">
        <v>202</v>
      </c>
      <c r="G120" s="44">
        <v>144</v>
      </c>
    </row>
    <row r="121" spans="1:7" ht="15.75" thickBot="1" x14ac:dyDescent="0.3">
      <c r="A121" s="34" t="str">
        <f t="shared" si="1"/>
        <v>00005850</v>
      </c>
      <c r="B121" s="45" t="s">
        <v>94</v>
      </c>
      <c r="C121" s="46" t="s">
        <v>99</v>
      </c>
      <c r="D121" s="41" t="s">
        <v>50</v>
      </c>
      <c r="E121" s="47" t="s">
        <v>51</v>
      </c>
      <c r="F121" s="43" t="s">
        <v>92</v>
      </c>
      <c r="G121" s="44">
        <v>254</v>
      </c>
    </row>
    <row r="122" spans="1:7" ht="15.75" thickBot="1" x14ac:dyDescent="0.3">
      <c r="A122" s="34">
        <f t="shared" si="1"/>
        <v>82000352</v>
      </c>
      <c r="B122" s="45" t="s">
        <v>94</v>
      </c>
      <c r="C122" s="46">
        <v>82000352</v>
      </c>
      <c r="D122" s="41" t="s">
        <v>220</v>
      </c>
      <c r="E122" s="47" t="s">
        <v>47</v>
      </c>
      <c r="F122" s="43" t="s">
        <v>200</v>
      </c>
      <c r="G122" s="44">
        <v>222</v>
      </c>
    </row>
    <row r="123" spans="1:7" ht="15.75" thickBot="1" x14ac:dyDescent="0.3">
      <c r="A123" s="34">
        <f t="shared" si="1"/>
        <v>82000360</v>
      </c>
      <c r="B123" s="45" t="s">
        <v>94</v>
      </c>
      <c r="C123" s="46">
        <v>82000360</v>
      </c>
      <c r="D123" s="41" t="s">
        <v>221</v>
      </c>
      <c r="E123" s="47" t="s">
        <v>47</v>
      </c>
      <c r="F123" s="43" t="s">
        <v>92</v>
      </c>
      <c r="G123" s="44">
        <v>395</v>
      </c>
    </row>
    <row r="124" spans="1:7" ht="15.75" thickBot="1" x14ac:dyDescent="0.3">
      <c r="A124" s="34">
        <f t="shared" si="1"/>
        <v>82000387</v>
      </c>
      <c r="B124" s="45" t="s">
        <v>94</v>
      </c>
      <c r="C124" s="46">
        <v>82000387</v>
      </c>
      <c r="D124" s="41" t="s">
        <v>222</v>
      </c>
      <c r="E124" s="47" t="s">
        <v>47</v>
      </c>
      <c r="F124" s="43" t="s">
        <v>92</v>
      </c>
      <c r="G124" s="44">
        <v>224</v>
      </c>
    </row>
    <row r="125" spans="1:7" ht="15.75" thickBot="1" x14ac:dyDescent="0.3">
      <c r="A125" s="34">
        <f t="shared" si="1"/>
        <v>82000395</v>
      </c>
      <c r="B125" s="45" t="s">
        <v>94</v>
      </c>
      <c r="C125" s="46">
        <v>82000395</v>
      </c>
      <c r="D125" s="61" t="s">
        <v>223</v>
      </c>
      <c r="E125" s="47" t="s">
        <v>47</v>
      </c>
      <c r="F125" s="43" t="s">
        <v>200</v>
      </c>
      <c r="G125" s="44">
        <v>217</v>
      </c>
    </row>
    <row r="126" spans="1:7" ht="15.75" thickBot="1" x14ac:dyDescent="0.3">
      <c r="A126" s="34">
        <f t="shared" si="1"/>
        <v>82000743</v>
      </c>
      <c r="B126" s="45" t="s">
        <v>94</v>
      </c>
      <c r="C126" s="46">
        <v>82000743</v>
      </c>
      <c r="D126" s="41" t="s">
        <v>224</v>
      </c>
      <c r="E126" s="47" t="s">
        <v>47</v>
      </c>
      <c r="F126" s="43" t="s">
        <v>89</v>
      </c>
      <c r="G126" s="44">
        <v>161</v>
      </c>
    </row>
    <row r="127" spans="1:7" ht="15.75" thickBot="1" x14ac:dyDescent="0.3">
      <c r="A127" s="34">
        <f t="shared" si="1"/>
        <v>82000778</v>
      </c>
      <c r="B127" s="45" t="s">
        <v>94</v>
      </c>
      <c r="C127" s="46">
        <v>82000778</v>
      </c>
      <c r="D127" s="41" t="s">
        <v>225</v>
      </c>
      <c r="E127" s="47" t="s">
        <v>47</v>
      </c>
      <c r="F127" s="43" t="s">
        <v>92</v>
      </c>
      <c r="G127" s="44">
        <v>144</v>
      </c>
    </row>
    <row r="128" spans="1:7" ht="15.75" thickBot="1" x14ac:dyDescent="0.3">
      <c r="A128" s="34">
        <f t="shared" si="1"/>
        <v>82000786</v>
      </c>
      <c r="B128" s="45" t="s">
        <v>94</v>
      </c>
      <c r="C128" s="46">
        <v>82000786</v>
      </c>
      <c r="D128" s="41" t="s">
        <v>226</v>
      </c>
      <c r="E128" s="47" t="s">
        <v>52</v>
      </c>
      <c r="F128" s="43" t="s">
        <v>90</v>
      </c>
      <c r="G128" s="44">
        <v>232</v>
      </c>
    </row>
    <row r="129" spans="1:7" ht="15.75" thickBot="1" x14ac:dyDescent="0.3">
      <c r="A129" s="34">
        <f t="shared" si="1"/>
        <v>82000794</v>
      </c>
      <c r="B129" s="45" t="s">
        <v>94</v>
      </c>
      <c r="C129" s="46">
        <v>82000794</v>
      </c>
      <c r="D129" s="41" t="s">
        <v>227</v>
      </c>
      <c r="E129" s="47" t="s">
        <v>47</v>
      </c>
      <c r="F129" s="43" t="s">
        <v>92</v>
      </c>
      <c r="G129" s="44">
        <v>256</v>
      </c>
    </row>
    <row r="130" spans="1:7" ht="15.75" thickBot="1" x14ac:dyDescent="0.3">
      <c r="A130" s="34">
        <f t="shared" si="1"/>
        <v>82000808</v>
      </c>
      <c r="B130" s="45" t="s">
        <v>94</v>
      </c>
      <c r="C130" s="46">
        <v>82000808</v>
      </c>
      <c r="D130" s="41" t="s">
        <v>228</v>
      </c>
      <c r="E130" s="47" t="s">
        <v>47</v>
      </c>
      <c r="F130" s="43" t="s">
        <v>92</v>
      </c>
      <c r="G130" s="44">
        <v>256</v>
      </c>
    </row>
    <row r="131" spans="1:7" ht="15.75" thickBot="1" x14ac:dyDescent="0.3">
      <c r="A131" s="34">
        <f t="shared" ref="A131:A194" si="2">C131</f>
        <v>82000816</v>
      </c>
      <c r="B131" s="45" t="s">
        <v>94</v>
      </c>
      <c r="C131" s="46">
        <v>82000816</v>
      </c>
      <c r="D131" s="41" t="s">
        <v>229</v>
      </c>
      <c r="E131" s="47" t="s">
        <v>11</v>
      </c>
      <c r="F131" s="43" t="s">
        <v>90</v>
      </c>
      <c r="G131" s="44">
        <v>73</v>
      </c>
    </row>
    <row r="132" spans="1:7" ht="15.75" thickBot="1" x14ac:dyDescent="0.3">
      <c r="A132" s="34">
        <f t="shared" si="2"/>
        <v>82000832</v>
      </c>
      <c r="B132" s="45" t="s">
        <v>94</v>
      </c>
      <c r="C132" s="46">
        <v>82000832</v>
      </c>
      <c r="D132" s="41" t="s">
        <v>230</v>
      </c>
      <c r="E132" s="47" t="s">
        <v>53</v>
      </c>
      <c r="F132" s="43" t="s">
        <v>90</v>
      </c>
      <c r="G132" s="44">
        <v>73</v>
      </c>
    </row>
    <row r="133" spans="1:7" ht="15.75" thickBot="1" x14ac:dyDescent="0.3">
      <c r="A133" s="34">
        <f t="shared" si="2"/>
        <v>82000859</v>
      </c>
      <c r="B133" s="45" t="s">
        <v>94</v>
      </c>
      <c r="C133" s="46">
        <v>82000859</v>
      </c>
      <c r="D133" s="41" t="s">
        <v>231</v>
      </c>
      <c r="E133" s="47" t="s">
        <v>11</v>
      </c>
      <c r="F133" s="43" t="s">
        <v>90</v>
      </c>
      <c r="G133" s="44">
        <v>73</v>
      </c>
    </row>
    <row r="134" spans="1:7" ht="15.75" thickBot="1" x14ac:dyDescent="0.3">
      <c r="A134" s="34">
        <f t="shared" si="2"/>
        <v>82000875</v>
      </c>
      <c r="B134" s="45" t="s">
        <v>94</v>
      </c>
      <c r="C134" s="46">
        <v>82000875</v>
      </c>
      <c r="D134" s="41" t="s">
        <v>232</v>
      </c>
      <c r="E134" s="47" t="s">
        <v>11</v>
      </c>
      <c r="F134" s="43" t="s">
        <v>90</v>
      </c>
      <c r="G134" s="44">
        <v>73</v>
      </c>
    </row>
    <row r="135" spans="1:7" ht="15.75" thickBot="1" x14ac:dyDescent="0.3">
      <c r="A135" s="34">
        <f t="shared" si="2"/>
        <v>82000883</v>
      </c>
      <c r="B135" s="45" t="s">
        <v>94</v>
      </c>
      <c r="C135" s="46">
        <v>82000883</v>
      </c>
      <c r="D135" s="41" t="s">
        <v>233</v>
      </c>
      <c r="E135" s="47" t="s">
        <v>54</v>
      </c>
      <c r="F135" s="43" t="s">
        <v>89</v>
      </c>
      <c r="G135" s="44">
        <v>212</v>
      </c>
    </row>
    <row r="136" spans="1:7" ht="15.75" thickBot="1" x14ac:dyDescent="0.3">
      <c r="A136" s="34">
        <f t="shared" si="2"/>
        <v>82000891</v>
      </c>
      <c r="B136" s="45" t="s">
        <v>94</v>
      </c>
      <c r="C136" s="46">
        <v>82000891</v>
      </c>
      <c r="D136" s="41" t="s">
        <v>234</v>
      </c>
      <c r="E136" s="47" t="s">
        <v>54</v>
      </c>
      <c r="F136" s="43" t="s">
        <v>89</v>
      </c>
      <c r="G136" s="44">
        <v>144</v>
      </c>
    </row>
    <row r="137" spans="1:7" ht="15.75" thickBot="1" x14ac:dyDescent="0.3">
      <c r="A137" s="34">
        <f t="shared" si="2"/>
        <v>82000905</v>
      </c>
      <c r="B137" s="45" t="s">
        <v>94</v>
      </c>
      <c r="C137" s="46">
        <v>82000905</v>
      </c>
      <c r="D137" s="41" t="s">
        <v>235</v>
      </c>
      <c r="E137" s="47" t="s">
        <v>54</v>
      </c>
      <c r="F137" s="43" t="s">
        <v>89</v>
      </c>
      <c r="G137" s="44">
        <v>212</v>
      </c>
    </row>
    <row r="138" spans="1:7" ht="15.75" thickBot="1" x14ac:dyDescent="0.3">
      <c r="A138" s="34">
        <f t="shared" si="2"/>
        <v>82000913</v>
      </c>
      <c r="B138" s="45" t="s">
        <v>94</v>
      </c>
      <c r="C138" s="46">
        <v>82000913</v>
      </c>
      <c r="D138" s="41" t="s">
        <v>236</v>
      </c>
      <c r="E138" s="47" t="s">
        <v>54</v>
      </c>
      <c r="F138" s="43" t="s">
        <v>89</v>
      </c>
      <c r="G138" s="44">
        <v>144</v>
      </c>
    </row>
    <row r="139" spans="1:7" ht="15.75" thickBot="1" x14ac:dyDescent="0.3">
      <c r="A139" s="34">
        <f t="shared" si="2"/>
        <v>82001073</v>
      </c>
      <c r="B139" s="45" t="s">
        <v>94</v>
      </c>
      <c r="C139" s="46">
        <v>82001073</v>
      </c>
      <c r="D139" s="41" t="s">
        <v>237</v>
      </c>
      <c r="E139" s="47" t="s">
        <v>13</v>
      </c>
      <c r="F139" s="43" t="s">
        <v>90</v>
      </c>
      <c r="G139" s="44">
        <v>78</v>
      </c>
    </row>
    <row r="140" spans="1:7" ht="15.75" thickBot="1" x14ac:dyDescent="0.3">
      <c r="A140" s="34">
        <f t="shared" si="2"/>
        <v>82001103</v>
      </c>
      <c r="B140" s="45" t="s">
        <v>94</v>
      </c>
      <c r="C140" s="46">
        <v>82001103</v>
      </c>
      <c r="D140" s="41" t="s">
        <v>238</v>
      </c>
      <c r="E140" s="47" t="s">
        <v>55</v>
      </c>
      <c r="F140" s="43" t="s">
        <v>89</v>
      </c>
      <c r="G140" s="44">
        <v>161</v>
      </c>
    </row>
    <row r="141" spans="1:7" ht="15.75" thickBot="1" x14ac:dyDescent="0.3">
      <c r="A141" s="34">
        <f t="shared" si="2"/>
        <v>82001120</v>
      </c>
      <c r="B141" s="45" t="s">
        <v>94</v>
      </c>
      <c r="C141" s="46">
        <v>82001120</v>
      </c>
      <c r="D141" s="41" t="s">
        <v>239</v>
      </c>
      <c r="E141" s="47" t="s">
        <v>55</v>
      </c>
      <c r="F141" s="43" t="s">
        <v>89</v>
      </c>
      <c r="G141" s="44">
        <v>161</v>
      </c>
    </row>
    <row r="142" spans="1:7" ht="15.75" thickBot="1" x14ac:dyDescent="0.3">
      <c r="A142" s="34">
        <f t="shared" si="2"/>
        <v>82001154</v>
      </c>
      <c r="B142" s="45" t="s">
        <v>94</v>
      </c>
      <c r="C142" s="46">
        <v>82001154</v>
      </c>
      <c r="D142" s="41" t="s">
        <v>240</v>
      </c>
      <c r="E142" s="47" t="s">
        <v>56</v>
      </c>
      <c r="F142" s="43" t="s">
        <v>92</v>
      </c>
      <c r="G142" s="44">
        <v>198</v>
      </c>
    </row>
    <row r="143" spans="1:7" ht="15.75" thickBot="1" x14ac:dyDescent="0.3">
      <c r="A143" s="34">
        <f t="shared" si="2"/>
        <v>82001170</v>
      </c>
      <c r="B143" s="45" t="s">
        <v>94</v>
      </c>
      <c r="C143" s="46">
        <v>82001170</v>
      </c>
      <c r="D143" s="41" t="s">
        <v>241</v>
      </c>
      <c r="E143" s="47" t="s">
        <v>57</v>
      </c>
      <c r="F143" s="43" t="s">
        <v>92</v>
      </c>
      <c r="G143" s="44">
        <v>410</v>
      </c>
    </row>
    <row r="144" spans="1:7" ht="15.75" thickBot="1" x14ac:dyDescent="0.3">
      <c r="A144" s="34">
        <f t="shared" si="2"/>
        <v>82001189</v>
      </c>
      <c r="B144" s="45" t="s">
        <v>94</v>
      </c>
      <c r="C144" s="46">
        <v>82001189</v>
      </c>
      <c r="D144" s="41" t="s">
        <v>242</v>
      </c>
      <c r="E144" s="47" t="s">
        <v>57</v>
      </c>
      <c r="F144" s="43" t="s">
        <v>92</v>
      </c>
      <c r="G144" s="44">
        <v>214</v>
      </c>
    </row>
    <row r="145" spans="1:7" ht="15.75" thickBot="1" x14ac:dyDescent="0.3">
      <c r="A145" s="34">
        <f t="shared" si="2"/>
        <v>82001286</v>
      </c>
      <c r="B145" s="45" t="s">
        <v>94</v>
      </c>
      <c r="C145" s="46">
        <v>82001286</v>
      </c>
      <c r="D145" s="41" t="s">
        <v>243</v>
      </c>
      <c r="E145" s="47" t="s">
        <v>58</v>
      </c>
      <c r="F145" s="43" t="s">
        <v>90</v>
      </c>
      <c r="G145" s="44">
        <v>361</v>
      </c>
    </row>
    <row r="146" spans="1:7" ht="15.75" thickBot="1" x14ac:dyDescent="0.3">
      <c r="A146" s="34">
        <f t="shared" si="2"/>
        <v>82001294</v>
      </c>
      <c r="B146" s="45" t="s">
        <v>94</v>
      </c>
      <c r="C146" s="46">
        <v>82001294</v>
      </c>
      <c r="D146" s="41" t="s">
        <v>244</v>
      </c>
      <c r="E146" s="47" t="s">
        <v>58</v>
      </c>
      <c r="F146" s="43" t="s">
        <v>90</v>
      </c>
      <c r="G146" s="44">
        <v>186</v>
      </c>
    </row>
    <row r="147" spans="1:7" ht="15.75" thickBot="1" x14ac:dyDescent="0.3">
      <c r="A147" s="34">
        <f t="shared" si="2"/>
        <v>5015</v>
      </c>
      <c r="B147" s="45" t="s">
        <v>94</v>
      </c>
      <c r="C147" s="46">
        <v>5015</v>
      </c>
      <c r="D147" s="41" t="s">
        <v>245</v>
      </c>
      <c r="E147" s="47" t="s">
        <v>59</v>
      </c>
      <c r="F147" s="43" t="s">
        <v>200</v>
      </c>
      <c r="G147" s="44">
        <v>75</v>
      </c>
    </row>
    <row r="148" spans="1:7" ht="15.75" thickBot="1" x14ac:dyDescent="0.3">
      <c r="A148" s="34">
        <f t="shared" si="2"/>
        <v>5181</v>
      </c>
      <c r="B148" s="45" t="s">
        <v>94</v>
      </c>
      <c r="C148" s="46">
        <v>5181</v>
      </c>
      <c r="D148" s="41" t="s">
        <v>246</v>
      </c>
      <c r="E148" s="47" t="s">
        <v>59</v>
      </c>
      <c r="F148" s="43" t="s">
        <v>200</v>
      </c>
      <c r="G148" s="44">
        <v>360</v>
      </c>
    </row>
    <row r="149" spans="1:7" ht="15.75" thickBot="1" x14ac:dyDescent="0.3">
      <c r="A149" s="34">
        <f t="shared" si="2"/>
        <v>82001391</v>
      </c>
      <c r="B149" s="45" t="s">
        <v>94</v>
      </c>
      <c r="C149" s="46">
        <v>82001391</v>
      </c>
      <c r="D149" s="41" t="s">
        <v>247</v>
      </c>
      <c r="E149" s="47" t="s">
        <v>40</v>
      </c>
      <c r="F149" s="43" t="s">
        <v>90</v>
      </c>
      <c r="G149" s="44">
        <v>428</v>
      </c>
    </row>
    <row r="150" spans="1:7" ht="15.75" thickBot="1" x14ac:dyDescent="0.3">
      <c r="A150" s="34">
        <f t="shared" si="2"/>
        <v>82001499</v>
      </c>
      <c r="B150" s="45" t="s">
        <v>94</v>
      </c>
      <c r="C150" s="46">
        <v>82001499</v>
      </c>
      <c r="D150" s="41" t="s">
        <v>248</v>
      </c>
      <c r="E150" s="47" t="s">
        <v>12</v>
      </c>
      <c r="F150" s="43" t="s">
        <v>90</v>
      </c>
      <c r="G150" s="44">
        <v>8</v>
      </c>
    </row>
    <row r="151" spans="1:7" ht="15.75" thickBot="1" x14ac:dyDescent="0.3">
      <c r="A151" s="34">
        <f t="shared" si="2"/>
        <v>82001502</v>
      </c>
      <c r="B151" s="45" t="s">
        <v>94</v>
      </c>
      <c r="C151" s="46">
        <v>82001502</v>
      </c>
      <c r="D151" s="41" t="s">
        <v>249</v>
      </c>
      <c r="E151" s="47" t="s">
        <v>60</v>
      </c>
      <c r="F151" s="43" t="s">
        <v>92</v>
      </c>
      <c r="G151" s="44">
        <v>622</v>
      </c>
    </row>
    <row r="152" spans="1:7" ht="15.75" thickBot="1" x14ac:dyDescent="0.3">
      <c r="A152" s="34">
        <f t="shared" si="2"/>
        <v>82001545</v>
      </c>
      <c r="B152" s="45" t="s">
        <v>94</v>
      </c>
      <c r="C152" s="46">
        <v>82001545</v>
      </c>
      <c r="D152" s="41" t="s">
        <v>250</v>
      </c>
      <c r="E152" s="47" t="s">
        <v>54</v>
      </c>
      <c r="F152" s="43" t="s">
        <v>202</v>
      </c>
      <c r="G152" s="44">
        <v>144</v>
      </c>
    </row>
    <row r="153" spans="1:7" ht="15.75" thickBot="1" x14ac:dyDescent="0.3">
      <c r="A153" s="34">
        <f t="shared" si="2"/>
        <v>82001510</v>
      </c>
      <c r="B153" s="45" t="s">
        <v>94</v>
      </c>
      <c r="C153" s="46">
        <v>82001510</v>
      </c>
      <c r="D153" s="41" t="s">
        <v>251</v>
      </c>
      <c r="E153" s="47" t="s">
        <v>57</v>
      </c>
      <c r="F153" s="43" t="s">
        <v>92</v>
      </c>
      <c r="G153" s="44">
        <v>521</v>
      </c>
    </row>
    <row r="154" spans="1:7" ht="15.75" thickBot="1" x14ac:dyDescent="0.3">
      <c r="A154" s="34">
        <f t="shared" si="2"/>
        <v>82001529</v>
      </c>
      <c r="B154" s="45" t="s">
        <v>94</v>
      </c>
      <c r="C154" s="46">
        <v>82001529</v>
      </c>
      <c r="D154" s="61" t="s">
        <v>252</v>
      </c>
      <c r="E154" s="47" t="s">
        <v>57</v>
      </c>
      <c r="F154" s="43" t="s">
        <v>92</v>
      </c>
      <c r="G154" s="44">
        <v>521</v>
      </c>
    </row>
    <row r="155" spans="1:7" ht="15.75" thickBot="1" x14ac:dyDescent="0.3">
      <c r="A155" s="34">
        <f t="shared" si="2"/>
        <v>82001553</v>
      </c>
      <c r="B155" s="45" t="s">
        <v>94</v>
      </c>
      <c r="C155" s="46">
        <v>82001553</v>
      </c>
      <c r="D155" s="41" t="s">
        <v>253</v>
      </c>
      <c r="E155" s="47" t="s">
        <v>61</v>
      </c>
      <c r="F155" s="43" t="s">
        <v>89</v>
      </c>
      <c r="G155" s="44">
        <v>161</v>
      </c>
    </row>
    <row r="156" spans="1:7" ht="15.75" thickBot="1" x14ac:dyDescent="0.3">
      <c r="A156" s="34">
        <f t="shared" si="2"/>
        <v>82001588</v>
      </c>
      <c r="B156" s="45" t="s">
        <v>94</v>
      </c>
      <c r="C156" s="46">
        <v>82001588</v>
      </c>
      <c r="D156" s="61" t="s">
        <v>254</v>
      </c>
      <c r="E156" s="47" t="s">
        <v>62</v>
      </c>
      <c r="F156" s="43" t="s">
        <v>89</v>
      </c>
      <c r="G156" s="44">
        <v>333</v>
      </c>
    </row>
    <row r="157" spans="1:7" ht="15.75" thickBot="1" x14ac:dyDescent="0.3">
      <c r="A157" s="34">
        <f t="shared" si="2"/>
        <v>82001618</v>
      </c>
      <c r="B157" s="45" t="s">
        <v>94</v>
      </c>
      <c r="C157" s="46">
        <v>82001618</v>
      </c>
      <c r="D157" s="41" t="s">
        <v>255</v>
      </c>
      <c r="E157" s="47" t="s">
        <v>61</v>
      </c>
      <c r="F157" s="43" t="s">
        <v>89</v>
      </c>
      <c r="G157" s="44">
        <v>161</v>
      </c>
    </row>
    <row r="158" spans="1:7" ht="15.75" thickBot="1" x14ac:dyDescent="0.3">
      <c r="A158" s="34">
        <f t="shared" si="2"/>
        <v>82001596</v>
      </c>
      <c r="B158" s="45" t="s">
        <v>94</v>
      </c>
      <c r="C158" s="46">
        <v>82001596</v>
      </c>
      <c r="D158" s="41" t="s">
        <v>256</v>
      </c>
      <c r="E158" s="47" t="s">
        <v>62</v>
      </c>
      <c r="F158" s="43" t="s">
        <v>89</v>
      </c>
      <c r="G158" s="44">
        <v>333</v>
      </c>
    </row>
    <row r="159" spans="1:7" ht="15.75" thickBot="1" x14ac:dyDescent="0.3">
      <c r="A159" s="34">
        <f t="shared" si="2"/>
        <v>82001634</v>
      </c>
      <c r="B159" s="45" t="s">
        <v>94</v>
      </c>
      <c r="C159" s="46">
        <v>82001634</v>
      </c>
      <c r="D159" s="41" t="s">
        <v>257</v>
      </c>
      <c r="E159" s="47" t="s">
        <v>63</v>
      </c>
      <c r="F159" s="43" t="s">
        <v>92</v>
      </c>
      <c r="G159" s="44">
        <v>322</v>
      </c>
    </row>
    <row r="160" spans="1:7" ht="15.75" thickBot="1" x14ac:dyDescent="0.3">
      <c r="A160" s="34">
        <f t="shared" si="2"/>
        <v>82001707</v>
      </c>
      <c r="B160" s="45" t="s">
        <v>94</v>
      </c>
      <c r="C160" s="46">
        <v>82001707</v>
      </c>
      <c r="D160" s="41" t="s">
        <v>258</v>
      </c>
      <c r="E160" s="47" t="s">
        <v>61</v>
      </c>
      <c r="F160" s="43" t="s">
        <v>90</v>
      </c>
      <c r="G160" s="44">
        <v>64</v>
      </c>
    </row>
    <row r="161" spans="1:7" ht="15.75" thickBot="1" x14ac:dyDescent="0.3">
      <c r="A161" s="34">
        <f t="shared" si="2"/>
        <v>82001715</v>
      </c>
      <c r="B161" s="45" t="s">
        <v>94</v>
      </c>
      <c r="C161" s="46">
        <v>82001715</v>
      </c>
      <c r="D161" s="41" t="s">
        <v>259</v>
      </c>
      <c r="E161" s="47" t="s">
        <v>61</v>
      </c>
      <c r="F161" s="43" t="s">
        <v>90</v>
      </c>
      <c r="G161" s="44">
        <v>64</v>
      </c>
    </row>
    <row r="162" spans="1:7" ht="15.75" thickBot="1" x14ac:dyDescent="0.3">
      <c r="A162" s="34">
        <f t="shared" si="2"/>
        <v>4193</v>
      </c>
      <c r="B162" s="45" t="s">
        <v>95</v>
      </c>
      <c r="C162" s="46">
        <v>4193</v>
      </c>
      <c r="D162" s="41" t="s">
        <v>260</v>
      </c>
      <c r="E162" s="47" t="s">
        <v>13</v>
      </c>
      <c r="F162" s="43" t="s">
        <v>90</v>
      </c>
      <c r="G162" s="44">
        <v>157</v>
      </c>
    </row>
    <row r="163" spans="1:7" ht="15.75" thickBot="1" x14ac:dyDescent="0.3">
      <c r="A163" s="34">
        <f t="shared" si="2"/>
        <v>85400033</v>
      </c>
      <c r="B163" s="45" t="s">
        <v>95</v>
      </c>
      <c r="C163" s="46">
        <v>85400033</v>
      </c>
      <c r="D163" s="41" t="s">
        <v>261</v>
      </c>
      <c r="E163" s="47" t="s">
        <v>64</v>
      </c>
      <c r="F163" s="43" t="s">
        <v>92</v>
      </c>
      <c r="G163" s="44">
        <v>212</v>
      </c>
    </row>
    <row r="164" spans="1:7" ht="15.75" thickBot="1" x14ac:dyDescent="0.3">
      <c r="A164" s="34">
        <f t="shared" si="2"/>
        <v>85400041</v>
      </c>
      <c r="B164" s="45" t="s">
        <v>95</v>
      </c>
      <c r="C164" s="46">
        <v>85400041</v>
      </c>
      <c r="D164" s="41" t="s">
        <v>262</v>
      </c>
      <c r="E164" s="47" t="s">
        <v>13</v>
      </c>
      <c r="F164" s="43" t="s">
        <v>92</v>
      </c>
      <c r="G164" s="44">
        <v>212</v>
      </c>
    </row>
    <row r="165" spans="1:7" ht="15.75" thickBot="1" x14ac:dyDescent="0.3">
      <c r="A165" s="34">
        <f t="shared" si="2"/>
        <v>85400050</v>
      </c>
      <c r="B165" s="45" t="s">
        <v>95</v>
      </c>
      <c r="C165" s="46">
        <v>85400050</v>
      </c>
      <c r="D165" s="41" t="s">
        <v>263</v>
      </c>
      <c r="E165" s="47" t="s">
        <v>64</v>
      </c>
      <c r="F165" s="43" t="s">
        <v>92</v>
      </c>
      <c r="G165" s="44">
        <v>212</v>
      </c>
    </row>
    <row r="166" spans="1:7" ht="15.75" thickBot="1" x14ac:dyDescent="0.3">
      <c r="A166" s="34">
        <f t="shared" si="2"/>
        <v>85400068</v>
      </c>
      <c r="B166" s="49" t="s">
        <v>95</v>
      </c>
      <c r="C166" s="50">
        <v>85400068</v>
      </c>
      <c r="D166" s="41" t="s">
        <v>264</v>
      </c>
      <c r="E166" s="51" t="s">
        <v>64</v>
      </c>
      <c r="F166" s="43" t="s">
        <v>92</v>
      </c>
      <c r="G166" s="44">
        <v>212</v>
      </c>
    </row>
    <row r="167" spans="1:7" ht="15.75" thickBot="1" x14ac:dyDescent="0.3">
      <c r="A167" s="34">
        <f t="shared" si="2"/>
        <v>85400076</v>
      </c>
      <c r="B167" s="62" t="s">
        <v>95</v>
      </c>
      <c r="C167" s="56">
        <v>85400076</v>
      </c>
      <c r="D167" s="61" t="s">
        <v>265</v>
      </c>
      <c r="E167" s="57" t="s">
        <v>65</v>
      </c>
      <c r="F167" s="43" t="s">
        <v>90</v>
      </c>
      <c r="G167" s="44">
        <v>154</v>
      </c>
    </row>
    <row r="168" spans="1:7" ht="15.75" thickBot="1" x14ac:dyDescent="0.3">
      <c r="A168" s="34">
        <f t="shared" si="2"/>
        <v>85400084</v>
      </c>
      <c r="B168" s="53" t="s">
        <v>95</v>
      </c>
      <c r="C168" s="46">
        <v>85400084</v>
      </c>
      <c r="D168" s="61" t="s">
        <v>266</v>
      </c>
      <c r="E168" s="47" t="s">
        <v>65</v>
      </c>
      <c r="F168" s="43" t="s">
        <v>90</v>
      </c>
      <c r="G168" s="44">
        <v>154</v>
      </c>
    </row>
    <row r="169" spans="1:7" ht="15.75" thickBot="1" x14ac:dyDescent="0.3">
      <c r="A169" s="34">
        <f t="shared" si="2"/>
        <v>85400092</v>
      </c>
      <c r="B169" s="53" t="s">
        <v>95</v>
      </c>
      <c r="C169" s="46">
        <v>85400092</v>
      </c>
      <c r="D169" s="61" t="s">
        <v>267</v>
      </c>
      <c r="E169" s="47" t="s">
        <v>65</v>
      </c>
      <c r="F169" s="43" t="s">
        <v>90</v>
      </c>
      <c r="G169" s="44">
        <v>583</v>
      </c>
    </row>
    <row r="170" spans="1:7" ht="15.75" thickBot="1" x14ac:dyDescent="0.3">
      <c r="A170" s="34">
        <f t="shared" si="2"/>
        <v>85400106</v>
      </c>
      <c r="B170" s="53" t="s">
        <v>95</v>
      </c>
      <c r="C170" s="46">
        <v>85400106</v>
      </c>
      <c r="D170" s="61" t="s">
        <v>268</v>
      </c>
      <c r="E170" s="47" t="s">
        <v>65</v>
      </c>
      <c r="F170" s="43" t="s">
        <v>90</v>
      </c>
      <c r="G170" s="44">
        <v>2166</v>
      </c>
    </row>
    <row r="171" spans="1:7" ht="15.75" thickBot="1" x14ac:dyDescent="0.3">
      <c r="A171" s="34">
        <f t="shared" si="2"/>
        <v>85400114</v>
      </c>
      <c r="B171" s="53" t="s">
        <v>95</v>
      </c>
      <c r="C171" s="46">
        <v>85400114</v>
      </c>
      <c r="D171" s="61" t="s">
        <v>269</v>
      </c>
      <c r="E171" s="47" t="s">
        <v>65</v>
      </c>
      <c r="F171" s="43" t="s">
        <v>307</v>
      </c>
      <c r="G171" s="44">
        <v>472</v>
      </c>
    </row>
    <row r="172" spans="1:7" ht="15.75" thickBot="1" x14ac:dyDescent="0.3">
      <c r="A172" s="34">
        <f t="shared" si="2"/>
        <v>85400149</v>
      </c>
      <c r="B172" s="53" t="s">
        <v>95</v>
      </c>
      <c r="C172" s="46">
        <v>85400149</v>
      </c>
      <c r="D172" s="41" t="s">
        <v>270</v>
      </c>
      <c r="E172" s="47" t="s">
        <v>66</v>
      </c>
      <c r="F172" s="43" t="s">
        <v>308</v>
      </c>
      <c r="G172" s="44">
        <v>472</v>
      </c>
    </row>
    <row r="173" spans="1:7" ht="15.75" thickBot="1" x14ac:dyDescent="0.3">
      <c r="A173" s="34">
        <f t="shared" si="2"/>
        <v>85400165</v>
      </c>
      <c r="B173" s="53" t="s">
        <v>95</v>
      </c>
      <c r="C173" s="46">
        <v>85400165</v>
      </c>
      <c r="D173" s="41" t="s">
        <v>271</v>
      </c>
      <c r="E173" s="47" t="s">
        <v>65</v>
      </c>
      <c r="F173" s="43" t="s">
        <v>90</v>
      </c>
      <c r="G173" s="44">
        <v>872</v>
      </c>
    </row>
    <row r="174" spans="1:7" ht="15.75" thickBot="1" x14ac:dyDescent="0.3">
      <c r="A174" s="34">
        <f t="shared" si="2"/>
        <v>85400173</v>
      </c>
      <c r="B174" s="53" t="s">
        <v>95</v>
      </c>
      <c r="C174" s="46">
        <v>85400173</v>
      </c>
      <c r="D174" s="61" t="s">
        <v>272</v>
      </c>
      <c r="E174" s="47" t="s">
        <v>65</v>
      </c>
      <c r="F174" s="43" t="s">
        <v>90</v>
      </c>
      <c r="G174" s="44">
        <v>872</v>
      </c>
    </row>
    <row r="175" spans="1:7" ht="15.75" thickBot="1" x14ac:dyDescent="0.3">
      <c r="A175" s="34">
        <f t="shared" si="2"/>
        <v>85400157</v>
      </c>
      <c r="B175" s="53" t="s">
        <v>95</v>
      </c>
      <c r="C175" s="46">
        <v>85400157</v>
      </c>
      <c r="D175" s="61" t="s">
        <v>273</v>
      </c>
      <c r="E175" s="47" t="s">
        <v>65</v>
      </c>
      <c r="F175" s="43" t="s">
        <v>90</v>
      </c>
      <c r="G175" s="44">
        <v>1343</v>
      </c>
    </row>
    <row r="176" spans="1:7" ht="15.75" thickBot="1" x14ac:dyDescent="0.3">
      <c r="A176" s="34">
        <f t="shared" si="2"/>
        <v>85500038</v>
      </c>
      <c r="B176" s="53" t="s">
        <v>95</v>
      </c>
      <c r="C176" s="46">
        <v>85500038</v>
      </c>
      <c r="D176" s="41" t="s">
        <v>274</v>
      </c>
      <c r="E176" s="47" t="s">
        <v>67</v>
      </c>
      <c r="F176" s="43" t="s">
        <v>90</v>
      </c>
      <c r="G176" s="44">
        <v>2132</v>
      </c>
    </row>
    <row r="177" spans="1:7" ht="15.75" thickBot="1" x14ac:dyDescent="0.3">
      <c r="A177" s="34">
        <f t="shared" si="2"/>
        <v>81000243</v>
      </c>
      <c r="B177" s="53" t="s">
        <v>95</v>
      </c>
      <c r="C177" s="46">
        <v>81000243</v>
      </c>
      <c r="D177" s="41" t="s">
        <v>275</v>
      </c>
      <c r="E177" s="47" t="s">
        <v>13</v>
      </c>
      <c r="F177" s="43" t="s">
        <v>90</v>
      </c>
      <c r="G177" s="44">
        <v>34</v>
      </c>
    </row>
    <row r="178" spans="1:7" ht="15.75" thickBot="1" x14ac:dyDescent="0.3">
      <c r="A178" s="34">
        <f t="shared" si="2"/>
        <v>4270</v>
      </c>
      <c r="B178" s="53" t="s">
        <v>95</v>
      </c>
      <c r="C178" s="46">
        <v>4270</v>
      </c>
      <c r="D178" s="61" t="s">
        <v>68</v>
      </c>
      <c r="E178" s="47" t="s">
        <v>13</v>
      </c>
      <c r="F178" s="43" t="s">
        <v>90</v>
      </c>
      <c r="G178" s="44">
        <v>266</v>
      </c>
    </row>
    <row r="179" spans="1:7" ht="15.75" thickBot="1" x14ac:dyDescent="0.3">
      <c r="A179" s="34">
        <f t="shared" si="2"/>
        <v>85400181</v>
      </c>
      <c r="B179" s="53" t="s">
        <v>95</v>
      </c>
      <c r="C179" s="46">
        <v>85400181</v>
      </c>
      <c r="D179" s="61" t="s">
        <v>276</v>
      </c>
      <c r="E179" s="47" t="s">
        <v>65</v>
      </c>
      <c r="F179" s="43" t="s">
        <v>90</v>
      </c>
      <c r="G179" s="44">
        <v>2166</v>
      </c>
    </row>
    <row r="180" spans="1:7" ht="15.75" thickBot="1" x14ac:dyDescent="0.3">
      <c r="A180" s="34">
        <f t="shared" si="2"/>
        <v>85400190</v>
      </c>
      <c r="B180" s="53" t="s">
        <v>95</v>
      </c>
      <c r="C180" s="46">
        <v>85400190</v>
      </c>
      <c r="D180" s="61" t="s">
        <v>277</v>
      </c>
      <c r="E180" s="47" t="s">
        <v>30</v>
      </c>
      <c r="F180" s="43" t="s">
        <v>90</v>
      </c>
      <c r="G180" s="44">
        <v>847</v>
      </c>
    </row>
    <row r="181" spans="1:7" ht="15.75" thickBot="1" x14ac:dyDescent="0.3">
      <c r="A181" s="34">
        <f t="shared" si="2"/>
        <v>4192</v>
      </c>
      <c r="B181" s="53" t="s">
        <v>95</v>
      </c>
      <c r="C181" s="46">
        <v>4192</v>
      </c>
      <c r="D181" s="61" t="s">
        <v>278</v>
      </c>
      <c r="E181" s="47" t="s">
        <v>13</v>
      </c>
      <c r="F181" s="43" t="s">
        <v>90</v>
      </c>
      <c r="G181" s="44">
        <v>709</v>
      </c>
    </row>
    <row r="182" spans="1:7" ht="15.75" thickBot="1" x14ac:dyDescent="0.3">
      <c r="A182" s="34">
        <f t="shared" si="2"/>
        <v>85400211</v>
      </c>
      <c r="B182" s="53" t="s">
        <v>95</v>
      </c>
      <c r="C182" s="46">
        <v>85400211</v>
      </c>
      <c r="D182" s="61" t="s">
        <v>279</v>
      </c>
      <c r="E182" s="47" t="s">
        <v>69</v>
      </c>
      <c r="F182" s="43" t="s">
        <v>90</v>
      </c>
      <c r="G182" s="44">
        <v>134</v>
      </c>
    </row>
    <row r="183" spans="1:7" ht="15.75" thickBot="1" x14ac:dyDescent="0.3">
      <c r="A183" s="34">
        <f t="shared" si="2"/>
        <v>85400220</v>
      </c>
      <c r="B183" s="53" t="s">
        <v>95</v>
      </c>
      <c r="C183" s="46">
        <v>85400220</v>
      </c>
      <c r="D183" s="61" t="s">
        <v>280</v>
      </c>
      <c r="E183" s="47" t="s">
        <v>66</v>
      </c>
      <c r="F183" s="43" t="s">
        <v>90</v>
      </c>
      <c r="G183" s="44">
        <v>299</v>
      </c>
    </row>
    <row r="184" spans="1:7" ht="15.75" thickBot="1" x14ac:dyDescent="0.3">
      <c r="A184" s="34">
        <f t="shared" si="2"/>
        <v>85400246</v>
      </c>
      <c r="B184" s="53" t="s">
        <v>95</v>
      </c>
      <c r="C184" s="46">
        <v>85400246</v>
      </c>
      <c r="D184" s="61" t="s">
        <v>281</v>
      </c>
      <c r="E184" s="47" t="s">
        <v>70</v>
      </c>
      <c r="F184" s="43" t="s">
        <v>89</v>
      </c>
      <c r="G184" s="44">
        <v>672</v>
      </c>
    </row>
    <row r="185" spans="1:7" ht="15.75" thickBot="1" x14ac:dyDescent="0.3">
      <c r="A185" s="34">
        <f t="shared" si="2"/>
        <v>85400254</v>
      </c>
      <c r="B185" s="53" t="s">
        <v>95</v>
      </c>
      <c r="C185" s="46">
        <v>85400254</v>
      </c>
      <c r="D185" s="61" t="s">
        <v>282</v>
      </c>
      <c r="E185" s="47" t="s">
        <v>70</v>
      </c>
      <c r="F185" s="43" t="s">
        <v>89</v>
      </c>
      <c r="G185" s="44">
        <v>672</v>
      </c>
    </row>
    <row r="186" spans="1:7" ht="15.75" thickBot="1" x14ac:dyDescent="0.3">
      <c r="A186" s="34">
        <f t="shared" si="2"/>
        <v>85400262</v>
      </c>
      <c r="B186" s="53" t="s">
        <v>95</v>
      </c>
      <c r="C186" s="46">
        <v>85400262</v>
      </c>
      <c r="D186" s="61" t="s">
        <v>283</v>
      </c>
      <c r="E186" s="47" t="s">
        <v>71</v>
      </c>
      <c r="F186" s="43" t="s">
        <v>90</v>
      </c>
      <c r="G186" s="44">
        <v>118</v>
      </c>
    </row>
    <row r="187" spans="1:7" ht="15.75" thickBot="1" x14ac:dyDescent="0.3">
      <c r="A187" s="34">
        <f t="shared" si="2"/>
        <v>85400270</v>
      </c>
      <c r="B187" s="53" t="s">
        <v>95</v>
      </c>
      <c r="C187" s="46">
        <v>85400270</v>
      </c>
      <c r="D187" s="41" t="s">
        <v>284</v>
      </c>
      <c r="E187" s="47" t="s">
        <v>72</v>
      </c>
      <c r="F187" s="43" t="s">
        <v>89</v>
      </c>
      <c r="G187" s="44">
        <v>733</v>
      </c>
    </row>
    <row r="188" spans="1:7" ht="15.75" thickBot="1" x14ac:dyDescent="0.3">
      <c r="A188" s="34">
        <f t="shared" si="2"/>
        <v>85400289</v>
      </c>
      <c r="B188" s="53" t="s">
        <v>95</v>
      </c>
      <c r="C188" s="46">
        <v>85400289</v>
      </c>
      <c r="D188" s="41" t="s">
        <v>285</v>
      </c>
      <c r="E188" s="47" t="s">
        <v>65</v>
      </c>
      <c r="F188" s="43" t="s">
        <v>90</v>
      </c>
      <c r="G188" s="44">
        <v>882</v>
      </c>
    </row>
    <row r="189" spans="1:7" ht="15.75" thickBot="1" x14ac:dyDescent="0.3">
      <c r="A189" s="34">
        <f t="shared" si="2"/>
        <v>85400300</v>
      </c>
      <c r="B189" s="53" t="s">
        <v>95</v>
      </c>
      <c r="C189" s="46">
        <v>85400300</v>
      </c>
      <c r="D189" s="61" t="s">
        <v>286</v>
      </c>
      <c r="E189" s="47" t="s">
        <v>65</v>
      </c>
      <c r="F189" s="43" t="s">
        <v>90</v>
      </c>
      <c r="G189" s="44">
        <v>2964</v>
      </c>
    </row>
    <row r="190" spans="1:7" ht="15.75" thickBot="1" x14ac:dyDescent="0.3">
      <c r="A190" s="34">
        <f t="shared" si="2"/>
        <v>85400319</v>
      </c>
      <c r="B190" s="53" t="s">
        <v>95</v>
      </c>
      <c r="C190" s="46">
        <v>85400319</v>
      </c>
      <c r="D190" s="61" t="s">
        <v>287</v>
      </c>
      <c r="E190" s="47" t="s">
        <v>65</v>
      </c>
      <c r="F190" s="43" t="s">
        <v>90</v>
      </c>
      <c r="G190" s="44">
        <v>1471</v>
      </c>
    </row>
    <row r="191" spans="1:7" ht="15.75" thickBot="1" x14ac:dyDescent="0.3">
      <c r="A191" s="34">
        <f t="shared" si="2"/>
        <v>85400343</v>
      </c>
      <c r="B191" s="53" t="s">
        <v>95</v>
      </c>
      <c r="C191" s="48">
        <v>85400343</v>
      </c>
      <c r="D191" s="41" t="s">
        <v>288</v>
      </c>
      <c r="E191" s="47" t="s">
        <v>65</v>
      </c>
      <c r="F191" s="43" t="s">
        <v>90</v>
      </c>
      <c r="G191" s="44">
        <v>866</v>
      </c>
    </row>
    <row r="192" spans="1:7" ht="15.75" thickBot="1" x14ac:dyDescent="0.3">
      <c r="A192" s="34">
        <f t="shared" si="2"/>
        <v>85400360</v>
      </c>
      <c r="B192" s="53" t="s">
        <v>95</v>
      </c>
      <c r="C192" s="46">
        <v>85400360</v>
      </c>
      <c r="D192" s="41" t="s">
        <v>289</v>
      </c>
      <c r="E192" s="47" t="s">
        <v>65</v>
      </c>
      <c r="F192" s="43" t="s">
        <v>200</v>
      </c>
      <c r="G192" s="44">
        <v>1680</v>
      </c>
    </row>
    <row r="193" spans="1:7" ht="15.75" thickBot="1" x14ac:dyDescent="0.3">
      <c r="A193" s="34">
        <f t="shared" si="2"/>
        <v>85400394</v>
      </c>
      <c r="B193" s="53" t="s">
        <v>95</v>
      </c>
      <c r="C193" s="46">
        <v>85400394</v>
      </c>
      <c r="D193" s="61" t="s">
        <v>290</v>
      </c>
      <c r="E193" s="47" t="s">
        <v>73</v>
      </c>
      <c r="F193" s="43" t="s">
        <v>92</v>
      </c>
      <c r="G193" s="44">
        <v>555</v>
      </c>
    </row>
    <row r="194" spans="1:7" ht="15.75" thickBot="1" x14ac:dyDescent="0.3">
      <c r="A194" s="34">
        <f t="shared" si="2"/>
        <v>85400386</v>
      </c>
      <c r="B194" s="53" t="s">
        <v>95</v>
      </c>
      <c r="C194" s="46">
        <v>85400386</v>
      </c>
      <c r="D194" s="61" t="s">
        <v>291</v>
      </c>
      <c r="E194" s="47" t="s">
        <v>73</v>
      </c>
      <c r="F194" s="43" t="s">
        <v>92</v>
      </c>
      <c r="G194" s="44">
        <v>1698</v>
      </c>
    </row>
    <row r="195" spans="1:7" ht="15.75" thickBot="1" x14ac:dyDescent="0.3">
      <c r="A195" s="34">
        <f t="shared" ref="A195:A208" si="3">C195</f>
        <v>85400378</v>
      </c>
      <c r="B195" s="53" t="s">
        <v>95</v>
      </c>
      <c r="C195" s="46">
        <v>85400378</v>
      </c>
      <c r="D195" s="61" t="s">
        <v>292</v>
      </c>
      <c r="E195" s="47" t="s">
        <v>73</v>
      </c>
      <c r="F195" s="43" t="s">
        <v>92</v>
      </c>
      <c r="G195" s="44">
        <v>2492</v>
      </c>
    </row>
    <row r="196" spans="1:7" ht="15.75" thickBot="1" x14ac:dyDescent="0.3">
      <c r="A196" s="34">
        <f t="shared" si="3"/>
        <v>85400408</v>
      </c>
      <c r="B196" s="53" t="s">
        <v>95</v>
      </c>
      <c r="C196" s="46">
        <v>85400408</v>
      </c>
      <c r="D196" s="61" t="s">
        <v>293</v>
      </c>
      <c r="E196" s="47" t="s">
        <v>74</v>
      </c>
      <c r="F196" s="43" t="s">
        <v>92</v>
      </c>
      <c r="G196" s="44">
        <v>1578</v>
      </c>
    </row>
    <row r="197" spans="1:7" ht="15.75" thickBot="1" x14ac:dyDescent="0.3">
      <c r="A197" s="34">
        <f t="shared" si="3"/>
        <v>85400416</v>
      </c>
      <c r="B197" s="53" t="s">
        <v>95</v>
      </c>
      <c r="C197" s="46">
        <v>85400416</v>
      </c>
      <c r="D197" s="61" t="s">
        <v>294</v>
      </c>
      <c r="E197" s="47" t="s">
        <v>74</v>
      </c>
      <c r="F197" s="43" t="s">
        <v>92</v>
      </c>
      <c r="G197" s="44">
        <v>1277</v>
      </c>
    </row>
    <row r="198" spans="1:7" ht="15.75" thickBot="1" x14ac:dyDescent="0.3">
      <c r="A198" s="34">
        <f t="shared" si="3"/>
        <v>85400424</v>
      </c>
      <c r="B198" s="53" t="s">
        <v>95</v>
      </c>
      <c r="C198" s="46">
        <v>85400424</v>
      </c>
      <c r="D198" s="61" t="s">
        <v>295</v>
      </c>
      <c r="E198" s="47" t="s">
        <v>74</v>
      </c>
      <c r="F198" s="43" t="s">
        <v>92</v>
      </c>
      <c r="G198" s="44">
        <v>1578</v>
      </c>
    </row>
    <row r="199" spans="1:7" ht="15.75" thickBot="1" x14ac:dyDescent="0.3">
      <c r="A199" s="34">
        <f t="shared" si="3"/>
        <v>85400483</v>
      </c>
      <c r="B199" s="53" t="s">
        <v>95</v>
      </c>
      <c r="C199" s="46">
        <v>85400483</v>
      </c>
      <c r="D199" s="61" t="s">
        <v>296</v>
      </c>
      <c r="E199" s="47" t="s">
        <v>13</v>
      </c>
      <c r="F199" s="43" t="s">
        <v>92</v>
      </c>
      <c r="G199" s="44">
        <v>364</v>
      </c>
    </row>
    <row r="200" spans="1:7" ht="15.75" thickBot="1" x14ac:dyDescent="0.3">
      <c r="A200" s="34">
        <f t="shared" si="3"/>
        <v>85400491</v>
      </c>
      <c r="B200" s="53" t="s">
        <v>95</v>
      </c>
      <c r="C200" s="46">
        <v>85400491</v>
      </c>
      <c r="D200" s="61" t="s">
        <v>297</v>
      </c>
      <c r="E200" s="47" t="s">
        <v>13</v>
      </c>
      <c r="F200" s="43" t="s">
        <v>92</v>
      </c>
      <c r="G200" s="44">
        <v>364</v>
      </c>
    </row>
    <row r="201" spans="1:7" ht="15.75" thickBot="1" x14ac:dyDescent="0.3">
      <c r="A201" s="34">
        <f t="shared" si="3"/>
        <v>85400513</v>
      </c>
      <c r="B201" s="53" t="s">
        <v>95</v>
      </c>
      <c r="C201" s="46">
        <v>85400513</v>
      </c>
      <c r="D201" s="61" t="s">
        <v>298</v>
      </c>
      <c r="E201" s="47" t="s">
        <v>75</v>
      </c>
      <c r="F201" s="43" t="s">
        <v>90</v>
      </c>
      <c r="G201" s="44">
        <v>1554</v>
      </c>
    </row>
    <row r="202" spans="1:7" ht="15.75" thickBot="1" x14ac:dyDescent="0.3">
      <c r="A202" s="34">
        <f t="shared" si="3"/>
        <v>85400521</v>
      </c>
      <c r="B202" s="53" t="s">
        <v>95</v>
      </c>
      <c r="C202" s="46">
        <v>85400521</v>
      </c>
      <c r="D202" s="61" t="s">
        <v>299</v>
      </c>
      <c r="E202" s="47" t="s">
        <v>75</v>
      </c>
      <c r="F202" s="43" t="s">
        <v>90</v>
      </c>
      <c r="G202" s="44">
        <v>1554</v>
      </c>
    </row>
    <row r="203" spans="1:7" ht="15.75" thickBot="1" x14ac:dyDescent="0.3">
      <c r="A203" s="34">
        <f t="shared" si="3"/>
        <v>85400530</v>
      </c>
      <c r="B203" s="53" t="s">
        <v>95</v>
      </c>
      <c r="C203" s="46">
        <v>85400530</v>
      </c>
      <c r="D203" s="61" t="s">
        <v>300</v>
      </c>
      <c r="E203" s="47" t="s">
        <v>76</v>
      </c>
      <c r="F203" s="43" t="s">
        <v>90</v>
      </c>
      <c r="G203" s="44">
        <v>761</v>
      </c>
    </row>
    <row r="204" spans="1:7" ht="15.75" thickBot="1" x14ac:dyDescent="0.3">
      <c r="A204" s="34">
        <f t="shared" si="3"/>
        <v>85400548</v>
      </c>
      <c r="B204" s="53" t="s">
        <v>95</v>
      </c>
      <c r="C204" s="46">
        <v>85400548</v>
      </c>
      <c r="D204" s="61" t="s">
        <v>301</v>
      </c>
      <c r="E204" s="47" t="s">
        <v>76</v>
      </c>
      <c r="F204" s="43" t="s">
        <v>90</v>
      </c>
      <c r="G204" s="44">
        <v>761</v>
      </c>
    </row>
    <row r="205" spans="1:7" ht="15.75" thickBot="1" x14ac:dyDescent="0.3">
      <c r="A205" s="34">
        <f t="shared" si="3"/>
        <v>85400556</v>
      </c>
      <c r="B205" s="53" t="s">
        <v>95</v>
      </c>
      <c r="C205" s="46">
        <v>85400556</v>
      </c>
      <c r="D205" s="61" t="s">
        <v>302</v>
      </c>
      <c r="E205" s="47" t="s">
        <v>77</v>
      </c>
      <c r="F205" s="43" t="s">
        <v>90</v>
      </c>
      <c r="G205" s="44">
        <v>472</v>
      </c>
    </row>
    <row r="206" spans="1:7" ht="15.75" thickBot="1" x14ac:dyDescent="0.3">
      <c r="A206" s="34">
        <f t="shared" si="3"/>
        <v>4194</v>
      </c>
      <c r="B206" s="53" t="s">
        <v>95</v>
      </c>
      <c r="C206" s="46">
        <v>4194</v>
      </c>
      <c r="D206" s="61" t="s">
        <v>303</v>
      </c>
      <c r="E206" s="47" t="s">
        <v>13</v>
      </c>
      <c r="F206" s="43" t="s">
        <v>90</v>
      </c>
      <c r="G206" s="44">
        <v>358</v>
      </c>
    </row>
    <row r="207" spans="1:7" ht="15.75" thickBot="1" x14ac:dyDescent="0.3">
      <c r="A207" s="34">
        <f t="shared" si="3"/>
        <v>86000357</v>
      </c>
      <c r="B207" s="53" t="s">
        <v>78</v>
      </c>
      <c r="C207" s="46">
        <v>86000357</v>
      </c>
      <c r="D207" s="61" t="s">
        <v>304</v>
      </c>
      <c r="E207" s="47" t="s">
        <v>13</v>
      </c>
      <c r="F207" s="43" t="s">
        <v>89</v>
      </c>
      <c r="G207" s="44">
        <v>260</v>
      </c>
    </row>
    <row r="208" spans="1:7" ht="15.75" thickBot="1" x14ac:dyDescent="0.3">
      <c r="A208" s="34">
        <f t="shared" si="3"/>
        <v>6150</v>
      </c>
      <c r="B208" s="53" t="s">
        <v>78</v>
      </c>
      <c r="C208" s="46">
        <v>6150</v>
      </c>
      <c r="D208" s="61" t="s">
        <v>305</v>
      </c>
      <c r="E208" s="47" t="s">
        <v>13</v>
      </c>
      <c r="F208" s="43" t="s">
        <v>89</v>
      </c>
      <c r="G208" s="44">
        <v>260</v>
      </c>
    </row>
    <row r="209" spans="1:7" x14ac:dyDescent="0.25">
      <c r="A209" s="34"/>
      <c r="B209" s="74"/>
      <c r="C209" s="76"/>
      <c r="D209" s="77"/>
      <c r="E209" s="77"/>
      <c r="F209" s="77"/>
      <c r="G209" s="77"/>
    </row>
    <row r="210" spans="1:7" ht="15.75" thickBot="1" x14ac:dyDescent="0.3">
      <c r="A210" s="34"/>
      <c r="B210" s="54"/>
      <c r="C210" s="75"/>
      <c r="D210" s="78"/>
      <c r="E210" s="79"/>
      <c r="F210" s="79"/>
      <c r="G210" s="79"/>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Contraproposta</vt:lpstr>
      <vt:lpstr>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Cesar Vaghini</dc:creator>
  <cp:lastModifiedBy>Jessica Regina Peres Pacheco</cp:lastModifiedBy>
  <cp:lastPrinted>2023-11-21T11:17:27Z</cp:lastPrinted>
  <dcterms:created xsi:type="dcterms:W3CDTF">2022-05-30T20:03:10Z</dcterms:created>
  <dcterms:modified xsi:type="dcterms:W3CDTF">2025-08-28T12:27:45Z</dcterms:modified>
</cp:coreProperties>
</file>