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GESTAO DE REDE\07. Consultores Gestão de Rede\43. Jessica Regina Peres Pacheco\CONTRAPROPOSTAS\"/>
    </mc:Choice>
  </mc:AlternateContent>
  <xr:revisionPtr revIDLastSave="0" documentId="8_{45BE6F35-798B-4F75-A4A5-2D7D59F6A800}"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B32" i="1"/>
  <c r="D30" i="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D32" i="1"/>
  <c r="C47" i="1"/>
  <c r="B38" i="1"/>
  <c r="C13" i="1"/>
  <c r="E10" i="1"/>
  <c r="J10" i="1" s="1"/>
  <c r="B27" i="1"/>
  <c r="B30" i="1"/>
  <c r="D25" i="1"/>
  <c r="B50" i="1"/>
  <c r="C43" i="1"/>
  <c r="D27" i="1"/>
  <c r="B36" i="1"/>
  <c r="E20" i="1"/>
  <c r="L20" i="1" s="1"/>
  <c r="D38" i="1"/>
  <c r="C21" i="1"/>
  <c r="E31" i="1"/>
  <c r="L31" i="1" s="1"/>
  <c r="B14" i="1"/>
  <c r="C23" i="1"/>
  <c r="B48" i="1"/>
  <c r="B16" i="1"/>
  <c r="C25" i="1"/>
  <c r="B29" i="1"/>
  <c r="B10" i="1"/>
  <c r="D36" i="1"/>
  <c r="B44" i="1"/>
  <c r="E29" i="1"/>
  <c r="J29" i="1" s="1"/>
  <c r="D46" i="1"/>
  <c r="C30" i="1"/>
  <c r="D14" i="1"/>
  <c r="B22" i="1"/>
  <c r="C32" i="1"/>
  <c r="D35" i="1"/>
  <c r="C18" i="1"/>
  <c r="B43" i="1"/>
  <c r="E27" i="1"/>
  <c r="F27" i="1" s="1"/>
  <c r="B11" i="1"/>
  <c r="D37" i="1"/>
  <c r="C20" i="1"/>
  <c r="D13" i="1"/>
  <c r="E38" i="1"/>
  <c r="J38" i="1" s="1"/>
  <c r="B21" i="1"/>
  <c r="D47" i="1"/>
  <c r="C31" i="1"/>
  <c r="D15" i="1"/>
  <c r="E40" i="1"/>
  <c r="H40" i="1" s="1"/>
  <c r="B23" i="1"/>
  <c r="D49" i="1"/>
  <c r="C33"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B31" i="1"/>
  <c r="E15" i="1"/>
  <c r="L15" i="1" s="1"/>
  <c r="C40" i="1"/>
  <c r="D24" i="1"/>
  <c r="E49" i="1"/>
  <c r="L49" i="1" s="1"/>
  <c r="B33" i="1"/>
  <c r="E17" i="1"/>
  <c r="J17" i="1" s="1"/>
  <c r="D28" i="1"/>
  <c r="E43" i="1"/>
  <c r="H43" i="1" s="1"/>
  <c r="B26" i="1"/>
  <c r="E11" i="1"/>
  <c r="J11" i="1" s="1"/>
  <c r="C36" i="1"/>
  <c r="D20" i="1"/>
  <c r="E45" i="1"/>
  <c r="F45" i="1" s="1"/>
  <c r="B37" i="1"/>
  <c r="E21" i="1"/>
  <c r="J21" i="1" s="1"/>
  <c r="C46" i="1"/>
  <c r="D31" i="1"/>
  <c r="C14" i="1"/>
  <c r="B39" i="1"/>
  <c r="E23" i="1"/>
  <c r="J23" i="1" s="1"/>
  <c r="C48" i="1"/>
  <c r="D33"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J16" i="1"/>
  <c r="F16" i="1"/>
  <c r="J48" i="1"/>
  <c r="L16" i="1"/>
  <c r="H48" i="1"/>
  <c r="F22" i="1"/>
  <c r="H31" i="1"/>
  <c r="J14" i="1"/>
  <c r="L37" i="1"/>
  <c r="H22" i="1"/>
  <c r="L43" i="1"/>
  <c r="J27" i="1"/>
  <c r="H11" i="1"/>
  <c r="J44" i="1" l="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33" i="1"/>
  <c r="F44" i="1"/>
  <c r="J12" i="1"/>
  <c r="J32" i="1"/>
  <c r="F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31" i="1"/>
  <c r="F11" i="1"/>
  <c r="L11" i="1"/>
  <c r="L19" i="1"/>
  <c r="F19" i="1"/>
  <c r="F30" i="1"/>
  <c r="J47" i="1"/>
  <c r="J28" i="1"/>
  <c r="I28" i="1"/>
</calcChain>
</file>

<file path=xl/sharedStrings.xml><?xml version="1.0" encoding="utf-8"?>
<sst xmlns="http://schemas.openxmlformats.org/spreadsheetml/2006/main" count="930" uniqueCount="309">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</sst>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sortState xmlns:xlrd2="http://schemas.microsoft.com/office/spreadsheetml/2017/richdata2" ref="A10:J50">
    <sortCondition ref="D9:D50"/>
  </sortState>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37" zoomScaleNormal="100" workbookViewId="0">
      <selection activeCell="G12" sqref="G12"/>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x14ac:dyDescent="0.25">
      <c r="A30" s="80">
        <v>82000921</v>
      </c>
      <c r="B30" s="19" t="str">
        <f>VLOOKUP(Contraproposta[[#This Row],[Cód. Tuss]],BASE[],4,0)</f>
        <v>gengivectomia</v>
      </c>
      <c r="C30" s="30" t="str">
        <f>VLOOKUP(Contraproposta[[#This Row],[Cód. Tuss]],BASE[],6,0)</f>
        <v>SEGMENTO</v>
      </c>
      <c r="D30" s="32" t="str">
        <f>VLOOKUP(Contraproposta[[#This Row],[Cód. Tuss]],BASE[],2,0)</f>
        <v>Periodontia</v>
      </c>
      <c r="E30" s="20">
        <f>VLOOKUP(Contraproposta[[#This Row],[Cód. Tuss]],BASE[],7,0)</f>
        <v>144</v>
      </c>
      <c r="F30" s="82">
        <f>Contraproposta[[#This Row],[Quantidade de USO]]*0.3</f>
        <v>43.199999999999996</v>
      </c>
      <c r="G30" s="92" t="s">
        <v>13</v>
      </c>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f>Contraproposta[[#This Row],[Valor - Solicitado pela Clinica]]/Contraproposta[[#This Row],[Quantidade de USO]]</f>
        <v>1.3194444444444444</v>
      </c>
    </row>
    <row r="31" spans="1:12" x14ac:dyDescent="0.25">
      <c r="A31" s="80">
        <v>82000948</v>
      </c>
      <c r="B31" s="19" t="str">
        <f>VLOOKUP(Contraproposta[[#This Row],[Cód. Tuss]],BASE[],4,0)</f>
        <v>gengivoplastia</v>
      </c>
      <c r="C31" s="30" t="str">
        <f>VLOOKUP(Contraproposta[[#This Row],[Cód. Tuss]],BASE[],6,0)</f>
        <v>SEGMENTO</v>
      </c>
      <c r="D31" s="32" t="str">
        <f>VLOOKUP(Contraproposta[[#This Row],[Cód. Tuss]],BASE[],2,0)</f>
        <v>Periodontia</v>
      </c>
      <c r="E31" s="24">
        <f>VLOOKUP(Contraproposta[[#This Row],[Cód. Tuss]],BASE[],7,0)</f>
        <v>144</v>
      </c>
      <c r="F31" s="81">
        <f>Contraproposta[[#This Row],[Quantidade de USO]]*0.3</f>
        <v>43.199999999999996</v>
      </c>
      <c r="G31" s="92" t="s">
        <v>13</v>
      </c>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f>Contraproposta[[#This Row],[Valor - Solicitado pela Clinica]]/Contraproposta[[#This Row],[Quantidade de USO]]</f>
        <v>1.7361111111111112</v>
      </c>
    </row>
    <row r="32" spans="1:12" x14ac:dyDescent="0.25">
      <c r="A32" s="80">
        <v>82000212</v>
      </c>
      <c r="B32" s="19" t="str">
        <f>VLOOKUP(Contraproposta[[#This Row],[Cód. Tuss]],BASE[],4,0)</f>
        <v>aumento de coroa clínica</v>
      </c>
      <c r="C32" s="30" t="str">
        <f>VLOOKUP(Contraproposta[[#This Row],[Cód. Tuss]],BASE[],6,0)</f>
        <v>DENTE</v>
      </c>
      <c r="D32" s="32" t="str">
        <f>VLOOKUP(Contraproposta[[#This Row],[Cód. Tuss]],BASE[],2,0)</f>
        <v>Periodontia</v>
      </c>
      <c r="E32" s="20">
        <f>VLOOKUP(Contraproposta[[#This Row],[Cód. Tuss]],BASE[],7,0)</f>
        <v>181</v>
      </c>
      <c r="F32" s="82">
        <f>Contraproposta[[#This Row],[Quantidade de USO]]*0.3</f>
        <v>54.3</v>
      </c>
      <c r="G32" s="92" t="s">
        <v>13</v>
      </c>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f>Contraproposta[[#This Row],[Valor - Solicitado pela Clinica]]/Contraproposta[[#This Row],[Quantidade de USO]]</f>
        <v>0</v>
      </c>
    </row>
    <row r="33" spans="1:12" x14ac:dyDescent="0.25">
      <c r="A33" s="80">
        <v>82000417</v>
      </c>
      <c r="B33" s="19" t="str">
        <f>VLOOKUP(Contraproposta[[#This Row],[Cód. Tuss]],BASE[],4,0)</f>
        <v>cirurgia periodontal a retalho</v>
      </c>
      <c r="C33" s="30" t="str">
        <f>VLOOKUP(Contraproposta[[#This Row],[Cód. Tuss]],BASE[],6,0)</f>
        <v>SEGMENTO</v>
      </c>
      <c r="D33" s="32" t="str">
        <f>VLOOKUP(Contraproposta[[#This Row],[Cód. Tuss]],BASE[],2,0)</f>
        <v>Periodontia</v>
      </c>
      <c r="E33" s="24">
        <f>VLOOKUP(Contraproposta[[#This Row],[Cód. Tuss]],BASE[],7,0)</f>
        <v>198</v>
      </c>
      <c r="F33" s="81">
        <f>Contraproposta[[#This Row],[Quantidade de USO]]*0.3</f>
        <v>59.4</v>
      </c>
      <c r="G33" s="92" t="s">
        <v>13</v>
      </c>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f>Contraproposta[[#This Row],[Valor - Solicitado pela Clinica]]/Contraproposta[[#This Row],[Quantidade de USO]]</f>
        <v>0</v>
      </c>
    </row>
    <row r="34" spans="1:12"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t="s">
        <v>13</v>
      </c>
      <c r="H36" s="86" t="str">
        <f>IFERROR(ROUNDUP(Contraproposta[[#This Row],[Valor Sugerido pela Clinica (R$)]]/Contraproposta[[#This Row],[Quantidade de USO]],2),"-")</f>
        <v>-</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t="s">
        <v>13</v>
      </c>
      <c r="H37" s="87" t="str">
        <f>IFERROR(ROUNDUP(Contraproposta[[#This Row],[Valor Sugerido pela Clinica (R$)]]/Contraproposta[[#This Row],[Quantidade de USO]],2),"-")</f>
        <v>-</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13</v>
      </c>
      <c r="H40" s="86" t="str">
        <f>IFERROR(ROUNDUP(Contraproposta[[#This Row],[Valor Sugerido pela Clinica (R$)]]/Contraproposta[[#This Row],[Quantidade de USO]],2),"-")</f>
        <v>-</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13</v>
      </c>
      <c r="H41" s="87" t="str">
        <f>IFERROR(ROUNDUP(Contraproposta[[#This Row],[Valor Sugerido pela Clinica (R$)]]/Contraproposta[[#This Row],[Quantidade de USO]],2),"-")</f>
        <v>-</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PDO0056</cp:lastModifiedBy>
  <cp:lastPrinted>2023-11-21T11:17:27Z</cp:lastPrinted>
  <dcterms:created xsi:type="dcterms:W3CDTF">2022-05-30T20:03:10Z</dcterms:created>
  <dcterms:modified xsi:type="dcterms:W3CDTF">2024-04-25T15:04:28Z</dcterms:modified>
</cp:coreProperties>
</file>